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0" documentId="13_ncr:1_{B6CA902D-D8CF-4CC4-AE47-A880D2DF8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de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7" i="1" l="1"/>
  <c r="AF16" i="1"/>
  <c r="AF15" i="1"/>
  <c r="AF14" i="1"/>
  <c r="AF13" i="1"/>
  <c r="AF12" i="1"/>
  <c r="AF11" i="1"/>
  <c r="AF10" i="1"/>
  <c r="AF9" i="1"/>
  <c r="AF8" i="1"/>
  <c r="AF7" i="1"/>
  <c r="AF6" i="1"/>
  <c r="AF19" i="1" s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37" i="1" s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55" i="1" s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73" i="1" s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91" i="1" s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109" i="1" s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27" i="1" s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45" i="1" s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63" i="1" s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81" i="1" s="1"/>
  <c r="AF199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17" i="1" s="1"/>
  <c r="AF253" i="1"/>
  <c r="AF235" i="1"/>
  <c r="Z253" i="1" l="1"/>
  <c r="Y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AD253" i="1" s="1"/>
  <c r="AE253" i="1" s="1"/>
  <c r="B253" i="1"/>
  <c r="Y252" i="1"/>
  <c r="W252" i="1"/>
  <c r="B252" i="1"/>
  <c r="AF251" i="1"/>
  <c r="AD251" i="1"/>
  <c r="AE251" i="1" s="1"/>
  <c r="AB251" i="1"/>
  <c r="AC251" i="1" s="1"/>
  <c r="AA251" i="1"/>
  <c r="X251" i="1"/>
  <c r="AF250" i="1"/>
  <c r="AE250" i="1"/>
  <c r="AD250" i="1"/>
  <c r="AC250" i="1"/>
  <c r="AB250" i="1"/>
  <c r="AA250" i="1"/>
  <c r="X250" i="1"/>
  <c r="AF249" i="1"/>
  <c r="AE249" i="1"/>
  <c r="AD249" i="1"/>
  <c r="AB249" i="1"/>
  <c r="AC249" i="1" s="1"/>
  <c r="AA249" i="1"/>
  <c r="X249" i="1"/>
  <c r="AF248" i="1"/>
  <c r="AD248" i="1"/>
  <c r="AE248" i="1" s="1"/>
  <c r="AC248" i="1"/>
  <c r="AB248" i="1"/>
  <c r="AA248" i="1"/>
  <c r="X248" i="1"/>
  <c r="AF247" i="1"/>
  <c r="AE247" i="1"/>
  <c r="AD247" i="1"/>
  <c r="AC247" i="1"/>
  <c r="AB247" i="1"/>
  <c r="AA247" i="1"/>
  <c r="X247" i="1"/>
  <c r="AF246" i="1"/>
  <c r="AD246" i="1"/>
  <c r="AE246" i="1" s="1"/>
  <c r="AB246" i="1"/>
  <c r="AC246" i="1" s="1"/>
  <c r="AA246" i="1"/>
  <c r="X246" i="1"/>
  <c r="AF245" i="1"/>
  <c r="AD245" i="1"/>
  <c r="AE245" i="1" s="1"/>
  <c r="AC245" i="1"/>
  <c r="AB245" i="1"/>
  <c r="AA245" i="1"/>
  <c r="X245" i="1"/>
  <c r="AF244" i="1"/>
  <c r="AE244" i="1"/>
  <c r="AD244" i="1"/>
  <c r="AB244" i="1"/>
  <c r="AC244" i="1" s="1"/>
  <c r="AA244" i="1"/>
  <c r="X244" i="1"/>
  <c r="AF243" i="1"/>
  <c r="AD243" i="1"/>
  <c r="AE243" i="1" s="1"/>
  <c r="AB243" i="1"/>
  <c r="AC243" i="1" s="1"/>
  <c r="AA243" i="1"/>
  <c r="X243" i="1"/>
  <c r="AF242" i="1"/>
  <c r="AD242" i="1"/>
  <c r="AE242" i="1" s="1"/>
  <c r="AC242" i="1"/>
  <c r="AB242" i="1"/>
  <c r="AA242" i="1"/>
  <c r="X242" i="1"/>
  <c r="AF241" i="1"/>
  <c r="AE241" i="1"/>
  <c r="AD241" i="1"/>
  <c r="AB241" i="1"/>
  <c r="AC241" i="1" s="1"/>
  <c r="AA241" i="1"/>
  <c r="X241" i="1"/>
  <c r="AF240" i="1"/>
  <c r="AD240" i="1"/>
  <c r="AE240" i="1" s="1"/>
  <c r="AB240" i="1"/>
  <c r="AC240" i="1" s="1"/>
  <c r="AA240" i="1"/>
  <c r="X240" i="1"/>
  <c r="X253" i="1" s="1"/>
  <c r="Z235" i="1"/>
  <c r="Y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AD235" i="1" s="1"/>
  <c r="AE235" i="1" s="1"/>
  <c r="B235" i="1"/>
  <c r="Y234" i="1"/>
  <c r="W234" i="1"/>
  <c r="B234" i="1"/>
  <c r="AF233" i="1"/>
  <c r="AE233" i="1"/>
  <c r="AD233" i="1"/>
  <c r="AC233" i="1"/>
  <c r="AB233" i="1"/>
  <c r="AA233" i="1"/>
  <c r="X233" i="1"/>
  <c r="AF232" i="1"/>
  <c r="AD232" i="1"/>
  <c r="AE232" i="1" s="1"/>
  <c r="AB232" i="1"/>
  <c r="AC232" i="1" s="1"/>
  <c r="AA232" i="1"/>
  <c r="X232" i="1"/>
  <c r="AF231" i="1"/>
  <c r="AE231" i="1"/>
  <c r="AD231" i="1"/>
  <c r="AC231" i="1"/>
  <c r="AB231" i="1"/>
  <c r="AA231" i="1"/>
  <c r="X231" i="1"/>
  <c r="AF230" i="1"/>
  <c r="AD230" i="1"/>
  <c r="AE230" i="1" s="1"/>
  <c r="AB230" i="1"/>
  <c r="AC230" i="1" s="1"/>
  <c r="AA230" i="1"/>
  <c r="X230" i="1"/>
  <c r="AF229" i="1"/>
  <c r="AE229" i="1"/>
  <c r="AD229" i="1"/>
  <c r="AC229" i="1"/>
  <c r="AB229" i="1"/>
  <c r="AA229" i="1"/>
  <c r="X229" i="1"/>
  <c r="AF228" i="1"/>
  <c r="AD228" i="1"/>
  <c r="AE228" i="1" s="1"/>
  <c r="AB228" i="1"/>
  <c r="AC228" i="1" s="1"/>
  <c r="AA228" i="1"/>
  <c r="X228" i="1"/>
  <c r="AF227" i="1"/>
  <c r="AE227" i="1"/>
  <c r="AD227" i="1"/>
  <c r="AC227" i="1"/>
  <c r="AB227" i="1"/>
  <c r="AA227" i="1"/>
  <c r="X227" i="1"/>
  <c r="AF226" i="1"/>
  <c r="AD226" i="1"/>
  <c r="AE226" i="1" s="1"/>
  <c r="AB226" i="1"/>
  <c r="AC226" i="1" s="1"/>
  <c r="AA226" i="1"/>
  <c r="X226" i="1"/>
  <c r="AF225" i="1"/>
  <c r="AE225" i="1"/>
  <c r="AD225" i="1"/>
  <c r="AC225" i="1"/>
  <c r="AB225" i="1"/>
  <c r="AA225" i="1"/>
  <c r="X225" i="1"/>
  <c r="AF224" i="1"/>
  <c r="AD224" i="1"/>
  <c r="AE224" i="1" s="1"/>
  <c r="AB224" i="1"/>
  <c r="AC224" i="1" s="1"/>
  <c r="AA224" i="1"/>
  <c r="X224" i="1"/>
  <c r="AF223" i="1"/>
  <c r="AE223" i="1"/>
  <c r="AD223" i="1"/>
  <c r="AC223" i="1"/>
  <c r="AB223" i="1"/>
  <c r="AA223" i="1"/>
  <c r="X223" i="1"/>
  <c r="AF222" i="1"/>
  <c r="AD222" i="1"/>
  <c r="AE222" i="1" s="1"/>
  <c r="AB222" i="1"/>
  <c r="AC222" i="1" s="1"/>
  <c r="AA222" i="1"/>
  <c r="X222" i="1"/>
  <c r="X235" i="1" s="1"/>
  <c r="L19" i="1"/>
  <c r="I19" i="1"/>
  <c r="AD17" i="1"/>
  <c r="AE17" i="1" s="1"/>
  <c r="AB17" i="1"/>
  <c r="AC17" i="1" s="1"/>
  <c r="AA17" i="1"/>
  <c r="AD16" i="1"/>
  <c r="AE16" i="1" s="1"/>
  <c r="AB16" i="1"/>
  <c r="AC16" i="1" s="1"/>
  <c r="AA16" i="1"/>
  <c r="AD15" i="1"/>
  <c r="AE15" i="1" s="1"/>
  <c r="AB15" i="1"/>
  <c r="AC15" i="1" s="1"/>
  <c r="AA15" i="1"/>
  <c r="AD14" i="1"/>
  <c r="AE14" i="1" s="1"/>
  <c r="AB14" i="1"/>
  <c r="AC14" i="1" s="1"/>
  <c r="AA14" i="1"/>
  <c r="AD13" i="1"/>
  <c r="AE13" i="1" s="1"/>
  <c r="AB13" i="1"/>
  <c r="AC13" i="1" s="1"/>
  <c r="AA13" i="1"/>
  <c r="AD12" i="1"/>
  <c r="AE12" i="1" s="1"/>
  <c r="AB12" i="1"/>
  <c r="AC12" i="1" s="1"/>
  <c r="AA12" i="1"/>
  <c r="AD11" i="1"/>
  <c r="AE11" i="1" s="1"/>
  <c r="AB11" i="1"/>
  <c r="AC11" i="1" s="1"/>
  <c r="AA11" i="1"/>
  <c r="AD10" i="1"/>
  <c r="AE10" i="1" s="1"/>
  <c r="AB10" i="1"/>
  <c r="AC10" i="1" s="1"/>
  <c r="AA10" i="1"/>
  <c r="AD9" i="1"/>
  <c r="AE9" i="1" s="1"/>
  <c r="AB9" i="1"/>
  <c r="AC9" i="1" s="1"/>
  <c r="AA9" i="1"/>
  <c r="AD8" i="1"/>
  <c r="AE8" i="1" s="1"/>
  <c r="AB8" i="1"/>
  <c r="AC8" i="1" s="1"/>
  <c r="AA8" i="1"/>
  <c r="AD7" i="1"/>
  <c r="AE7" i="1" s="1"/>
  <c r="AB7" i="1"/>
  <c r="AC7" i="1" s="1"/>
  <c r="AA7" i="1"/>
  <c r="AD6" i="1"/>
  <c r="AE6" i="1" s="1"/>
  <c r="AB6" i="1"/>
  <c r="AC6" i="1" s="1"/>
  <c r="AA6" i="1"/>
  <c r="AD35" i="1"/>
  <c r="AE35" i="1" s="1"/>
  <c r="AB35" i="1"/>
  <c r="AC35" i="1" s="1"/>
  <c r="AA35" i="1"/>
  <c r="AD34" i="1"/>
  <c r="AE34" i="1" s="1"/>
  <c r="AB34" i="1"/>
  <c r="AC34" i="1" s="1"/>
  <c r="AA34" i="1"/>
  <c r="AD33" i="1"/>
  <c r="AE33" i="1" s="1"/>
  <c r="AB33" i="1"/>
  <c r="AC33" i="1" s="1"/>
  <c r="AA33" i="1"/>
  <c r="AD32" i="1"/>
  <c r="AE32" i="1" s="1"/>
  <c r="AB32" i="1"/>
  <c r="AC32" i="1" s="1"/>
  <c r="AA32" i="1"/>
  <c r="AD31" i="1"/>
  <c r="AE31" i="1" s="1"/>
  <c r="AB31" i="1"/>
  <c r="AC31" i="1" s="1"/>
  <c r="AA31" i="1"/>
  <c r="AD30" i="1"/>
  <c r="AE30" i="1" s="1"/>
  <c r="AB30" i="1"/>
  <c r="AC30" i="1" s="1"/>
  <c r="AA30" i="1"/>
  <c r="AD29" i="1"/>
  <c r="AE29" i="1" s="1"/>
  <c r="AB29" i="1"/>
  <c r="AC29" i="1" s="1"/>
  <c r="AA29" i="1"/>
  <c r="AD28" i="1"/>
  <c r="AE28" i="1" s="1"/>
  <c r="AB28" i="1"/>
  <c r="AC28" i="1" s="1"/>
  <c r="AA28" i="1"/>
  <c r="AD27" i="1"/>
  <c r="AE27" i="1" s="1"/>
  <c r="AC27" i="1"/>
  <c r="AB27" i="1"/>
  <c r="AA27" i="1"/>
  <c r="AD26" i="1"/>
  <c r="AE26" i="1" s="1"/>
  <c r="AB26" i="1"/>
  <c r="AC26" i="1" s="1"/>
  <c r="AA26" i="1"/>
  <c r="AD25" i="1"/>
  <c r="AE25" i="1" s="1"/>
  <c r="AB25" i="1"/>
  <c r="AC25" i="1" s="1"/>
  <c r="AA25" i="1"/>
  <c r="AD24" i="1"/>
  <c r="AE24" i="1" s="1"/>
  <c r="AB24" i="1"/>
  <c r="AC24" i="1" s="1"/>
  <c r="AA24" i="1"/>
  <c r="AD53" i="1"/>
  <c r="AE53" i="1" s="1"/>
  <c r="AB53" i="1"/>
  <c r="AC53" i="1" s="1"/>
  <c r="AA53" i="1"/>
  <c r="AD52" i="1"/>
  <c r="AE52" i="1" s="1"/>
  <c r="AB52" i="1"/>
  <c r="AC52" i="1" s="1"/>
  <c r="AA52" i="1"/>
  <c r="AD51" i="1"/>
  <c r="AE51" i="1" s="1"/>
  <c r="AB51" i="1"/>
  <c r="AC51" i="1" s="1"/>
  <c r="AA51" i="1"/>
  <c r="AD50" i="1"/>
  <c r="AE50" i="1" s="1"/>
  <c r="AB50" i="1"/>
  <c r="AC50" i="1" s="1"/>
  <c r="AA50" i="1"/>
  <c r="AD49" i="1"/>
  <c r="AE49" i="1" s="1"/>
  <c r="AB49" i="1"/>
  <c r="AC49" i="1" s="1"/>
  <c r="AA49" i="1"/>
  <c r="AD48" i="1"/>
  <c r="AE48" i="1" s="1"/>
  <c r="AB48" i="1"/>
  <c r="AC48" i="1" s="1"/>
  <c r="AA48" i="1"/>
  <c r="AD47" i="1"/>
  <c r="AE47" i="1" s="1"/>
  <c r="AB47" i="1"/>
  <c r="AC47" i="1" s="1"/>
  <c r="AA47" i="1"/>
  <c r="AD46" i="1"/>
  <c r="AE46" i="1" s="1"/>
  <c r="AB46" i="1"/>
  <c r="AC46" i="1" s="1"/>
  <c r="AA46" i="1"/>
  <c r="AD45" i="1"/>
  <c r="AE45" i="1" s="1"/>
  <c r="AB45" i="1"/>
  <c r="AC45" i="1" s="1"/>
  <c r="AA45" i="1"/>
  <c r="AD44" i="1"/>
  <c r="AE44" i="1" s="1"/>
  <c r="AB44" i="1"/>
  <c r="AC44" i="1" s="1"/>
  <c r="AA44" i="1"/>
  <c r="AD43" i="1"/>
  <c r="AE43" i="1" s="1"/>
  <c r="AB43" i="1"/>
  <c r="AC43" i="1" s="1"/>
  <c r="AA43" i="1"/>
  <c r="AD42" i="1"/>
  <c r="AE42" i="1" s="1"/>
  <c r="AB42" i="1"/>
  <c r="AC42" i="1" s="1"/>
  <c r="AA42" i="1"/>
  <c r="AD71" i="1"/>
  <c r="AE71" i="1" s="1"/>
  <c r="AC71" i="1"/>
  <c r="AB71" i="1"/>
  <c r="AA71" i="1"/>
  <c r="AD70" i="1"/>
  <c r="AE70" i="1" s="1"/>
  <c r="AB70" i="1"/>
  <c r="AC70" i="1" s="1"/>
  <c r="AA70" i="1"/>
  <c r="AE69" i="1"/>
  <c r="AD69" i="1"/>
  <c r="AC69" i="1"/>
  <c r="AB69" i="1"/>
  <c r="AA69" i="1"/>
  <c r="AD68" i="1"/>
  <c r="AE68" i="1" s="1"/>
  <c r="AB68" i="1"/>
  <c r="AC68" i="1" s="1"/>
  <c r="AA68" i="1"/>
  <c r="AD67" i="1"/>
  <c r="AE67" i="1" s="1"/>
  <c r="AB67" i="1"/>
  <c r="AC67" i="1" s="1"/>
  <c r="AA67" i="1"/>
  <c r="AD66" i="1"/>
  <c r="AE66" i="1" s="1"/>
  <c r="AB66" i="1"/>
  <c r="AC66" i="1" s="1"/>
  <c r="AA66" i="1"/>
  <c r="AD65" i="1"/>
  <c r="AE65" i="1" s="1"/>
  <c r="AB65" i="1"/>
  <c r="AC65" i="1" s="1"/>
  <c r="AA65" i="1"/>
  <c r="AD64" i="1"/>
  <c r="AE64" i="1" s="1"/>
  <c r="AB64" i="1"/>
  <c r="AC64" i="1" s="1"/>
  <c r="AA64" i="1"/>
  <c r="AD63" i="1"/>
  <c r="AE63" i="1" s="1"/>
  <c r="AB63" i="1"/>
  <c r="AC63" i="1" s="1"/>
  <c r="AA63" i="1"/>
  <c r="AD62" i="1"/>
  <c r="AE62" i="1" s="1"/>
  <c r="AB62" i="1"/>
  <c r="AC62" i="1" s="1"/>
  <c r="AA62" i="1"/>
  <c r="AD61" i="1"/>
  <c r="AE61" i="1" s="1"/>
  <c r="AB61" i="1"/>
  <c r="AC61" i="1" s="1"/>
  <c r="AA61" i="1"/>
  <c r="AD60" i="1"/>
  <c r="AE60" i="1" s="1"/>
  <c r="AB60" i="1"/>
  <c r="AC60" i="1" s="1"/>
  <c r="AA60" i="1"/>
  <c r="AD91" i="1"/>
  <c r="AE91" i="1" s="1"/>
  <c r="AD89" i="1"/>
  <c r="AE89" i="1" s="1"/>
  <c r="AB89" i="1"/>
  <c r="AC89" i="1" s="1"/>
  <c r="AA89" i="1"/>
  <c r="AD88" i="1"/>
  <c r="AE88" i="1" s="1"/>
  <c r="AB88" i="1"/>
  <c r="AC88" i="1" s="1"/>
  <c r="AA88" i="1"/>
  <c r="AD87" i="1"/>
  <c r="AE87" i="1" s="1"/>
  <c r="AB87" i="1"/>
  <c r="AC87" i="1" s="1"/>
  <c r="AA87" i="1"/>
  <c r="AD86" i="1"/>
  <c r="AE86" i="1" s="1"/>
  <c r="AB86" i="1"/>
  <c r="AC86" i="1" s="1"/>
  <c r="AA86" i="1"/>
  <c r="AD85" i="1"/>
  <c r="AE85" i="1" s="1"/>
  <c r="AB85" i="1"/>
  <c r="AC85" i="1" s="1"/>
  <c r="AA85" i="1"/>
  <c r="AD84" i="1"/>
  <c r="AE84" i="1" s="1"/>
  <c r="AB84" i="1"/>
  <c r="AC84" i="1" s="1"/>
  <c r="AA84" i="1"/>
  <c r="AD83" i="1"/>
  <c r="AE83" i="1" s="1"/>
  <c r="AB83" i="1"/>
  <c r="AC83" i="1" s="1"/>
  <c r="AA83" i="1"/>
  <c r="AD82" i="1"/>
  <c r="AE82" i="1" s="1"/>
  <c r="AB82" i="1"/>
  <c r="AC82" i="1" s="1"/>
  <c r="AA82" i="1"/>
  <c r="AD81" i="1"/>
  <c r="AE81" i="1" s="1"/>
  <c r="AC81" i="1"/>
  <c r="AB81" i="1"/>
  <c r="AA81" i="1"/>
  <c r="AD80" i="1"/>
  <c r="AE80" i="1" s="1"/>
  <c r="AB80" i="1"/>
  <c r="AC80" i="1" s="1"/>
  <c r="AA80" i="1"/>
  <c r="AE79" i="1"/>
  <c r="AD79" i="1"/>
  <c r="AC79" i="1"/>
  <c r="AB79" i="1"/>
  <c r="AA79" i="1"/>
  <c r="AD78" i="1"/>
  <c r="AE78" i="1" s="1"/>
  <c r="AB78" i="1"/>
  <c r="AC78" i="1" s="1"/>
  <c r="AA78" i="1"/>
  <c r="AA109" i="1"/>
  <c r="AE107" i="1"/>
  <c r="AD107" i="1"/>
  <c r="AB107" i="1"/>
  <c r="AC107" i="1" s="1"/>
  <c r="AA107" i="1"/>
  <c r="AD106" i="1"/>
  <c r="AE106" i="1" s="1"/>
  <c r="AB106" i="1"/>
  <c r="AC106" i="1" s="1"/>
  <c r="AA106" i="1"/>
  <c r="AE105" i="1"/>
  <c r="AD105" i="1"/>
  <c r="AB105" i="1"/>
  <c r="AC105" i="1" s="1"/>
  <c r="AA105" i="1"/>
  <c r="AD104" i="1"/>
  <c r="AE104" i="1" s="1"/>
  <c r="AB104" i="1"/>
  <c r="AC104" i="1" s="1"/>
  <c r="AA104" i="1"/>
  <c r="AD103" i="1"/>
  <c r="AE103" i="1" s="1"/>
  <c r="AB103" i="1"/>
  <c r="AC103" i="1" s="1"/>
  <c r="AA103" i="1"/>
  <c r="AE102" i="1"/>
  <c r="AD102" i="1"/>
  <c r="AB102" i="1"/>
  <c r="AC102" i="1" s="1"/>
  <c r="AA102" i="1"/>
  <c r="AD101" i="1"/>
  <c r="AE101" i="1" s="1"/>
  <c r="AC101" i="1"/>
  <c r="AB101" i="1"/>
  <c r="AA101" i="1"/>
  <c r="AD100" i="1"/>
  <c r="AE100" i="1" s="1"/>
  <c r="AB100" i="1"/>
  <c r="AC100" i="1" s="1"/>
  <c r="AA100" i="1"/>
  <c r="AD99" i="1"/>
  <c r="AE99" i="1" s="1"/>
  <c r="AC99" i="1"/>
  <c r="AB99" i="1"/>
  <c r="AA99" i="1"/>
  <c r="AD98" i="1"/>
  <c r="AE98" i="1" s="1"/>
  <c r="AB98" i="1"/>
  <c r="AC98" i="1" s="1"/>
  <c r="AA98" i="1"/>
  <c r="AE97" i="1"/>
  <c r="AD97" i="1"/>
  <c r="AB97" i="1"/>
  <c r="AC97" i="1" s="1"/>
  <c r="AA97" i="1"/>
  <c r="AD96" i="1"/>
  <c r="AE96" i="1" s="1"/>
  <c r="AC96" i="1"/>
  <c r="AB96" i="1"/>
  <c r="AA96" i="1"/>
  <c r="AD127" i="1"/>
  <c r="AE127" i="1" s="1"/>
  <c r="AD125" i="1"/>
  <c r="AE125" i="1" s="1"/>
  <c r="AC125" i="1"/>
  <c r="AB125" i="1"/>
  <c r="AA125" i="1"/>
  <c r="AD124" i="1"/>
  <c r="AE124" i="1" s="1"/>
  <c r="AB124" i="1"/>
  <c r="AC124" i="1" s="1"/>
  <c r="AA124" i="1"/>
  <c r="AD123" i="1"/>
  <c r="AE123" i="1" s="1"/>
  <c r="AB123" i="1"/>
  <c r="AC123" i="1" s="1"/>
  <c r="AA123" i="1"/>
  <c r="AD122" i="1"/>
  <c r="AE122" i="1" s="1"/>
  <c r="AB122" i="1"/>
  <c r="AC122" i="1" s="1"/>
  <c r="AA122" i="1"/>
  <c r="AD121" i="1"/>
  <c r="AE121" i="1" s="1"/>
  <c r="AB121" i="1"/>
  <c r="AC121" i="1" s="1"/>
  <c r="AA121" i="1"/>
  <c r="AD120" i="1"/>
  <c r="AE120" i="1" s="1"/>
  <c r="AB120" i="1"/>
  <c r="AC120" i="1" s="1"/>
  <c r="AA120" i="1"/>
  <c r="AD119" i="1"/>
  <c r="AE119" i="1" s="1"/>
  <c r="AB119" i="1"/>
  <c r="AC119" i="1" s="1"/>
  <c r="AA119" i="1"/>
  <c r="AD118" i="1"/>
  <c r="AE118" i="1" s="1"/>
  <c r="AB118" i="1"/>
  <c r="AC118" i="1" s="1"/>
  <c r="AA118" i="1"/>
  <c r="AD117" i="1"/>
  <c r="AE117" i="1" s="1"/>
  <c r="AB117" i="1"/>
  <c r="AC117" i="1" s="1"/>
  <c r="AA117" i="1"/>
  <c r="AD116" i="1"/>
  <c r="AE116" i="1" s="1"/>
  <c r="AB116" i="1"/>
  <c r="AC116" i="1" s="1"/>
  <c r="AA116" i="1"/>
  <c r="AD115" i="1"/>
  <c r="AE115" i="1" s="1"/>
  <c r="AB115" i="1"/>
  <c r="AC115" i="1" s="1"/>
  <c r="AA115" i="1"/>
  <c r="AD114" i="1"/>
  <c r="AE114" i="1" s="1"/>
  <c r="AB114" i="1"/>
  <c r="AC114" i="1" s="1"/>
  <c r="AA114" i="1"/>
  <c r="AA145" i="1"/>
  <c r="AD143" i="1"/>
  <c r="AE143" i="1" s="1"/>
  <c r="AB143" i="1"/>
  <c r="AC143" i="1" s="1"/>
  <c r="AA143" i="1"/>
  <c r="AE142" i="1"/>
  <c r="AD142" i="1"/>
  <c r="AB142" i="1"/>
  <c r="AC142" i="1" s="1"/>
  <c r="AA142" i="1"/>
  <c r="AE141" i="1"/>
  <c r="AD141" i="1"/>
  <c r="AB141" i="1"/>
  <c r="AC141" i="1" s="1"/>
  <c r="AA141" i="1"/>
  <c r="AD140" i="1"/>
  <c r="AE140" i="1" s="1"/>
  <c r="AB140" i="1"/>
  <c r="AC140" i="1" s="1"/>
  <c r="AA140" i="1"/>
  <c r="AD139" i="1"/>
  <c r="AE139" i="1" s="1"/>
  <c r="AB139" i="1"/>
  <c r="AC139" i="1" s="1"/>
  <c r="AA139" i="1"/>
  <c r="AD138" i="1"/>
  <c r="AE138" i="1" s="1"/>
  <c r="AB138" i="1"/>
  <c r="AC138" i="1" s="1"/>
  <c r="AA138" i="1"/>
  <c r="AD137" i="1"/>
  <c r="AE137" i="1" s="1"/>
  <c r="AC137" i="1"/>
  <c r="AB137" i="1"/>
  <c r="AA137" i="1"/>
  <c r="AD136" i="1"/>
  <c r="AE136" i="1" s="1"/>
  <c r="AC136" i="1"/>
  <c r="AB136" i="1"/>
  <c r="AA136" i="1"/>
  <c r="AD135" i="1"/>
  <c r="AE135" i="1" s="1"/>
  <c r="AB135" i="1"/>
  <c r="AC135" i="1" s="1"/>
  <c r="AA135" i="1"/>
  <c r="AD134" i="1"/>
  <c r="AE134" i="1" s="1"/>
  <c r="AB134" i="1"/>
  <c r="AC134" i="1" s="1"/>
  <c r="AA134" i="1"/>
  <c r="AE133" i="1"/>
  <c r="AD133" i="1"/>
  <c r="AB133" i="1"/>
  <c r="AC133" i="1" s="1"/>
  <c r="AA133" i="1"/>
  <c r="AD132" i="1"/>
  <c r="AE132" i="1" s="1"/>
  <c r="AB132" i="1"/>
  <c r="AC132" i="1" s="1"/>
  <c r="AA132" i="1"/>
  <c r="AD163" i="1"/>
  <c r="AE163" i="1" s="1"/>
  <c r="AD161" i="1"/>
  <c r="AE161" i="1" s="1"/>
  <c r="AC161" i="1"/>
  <c r="AB161" i="1"/>
  <c r="AA161" i="1"/>
  <c r="AD160" i="1"/>
  <c r="AE160" i="1" s="1"/>
  <c r="AB160" i="1"/>
  <c r="AC160" i="1" s="1"/>
  <c r="AA160" i="1"/>
  <c r="AD159" i="1"/>
  <c r="AE159" i="1" s="1"/>
  <c r="AB159" i="1"/>
  <c r="AC159" i="1" s="1"/>
  <c r="AA159" i="1"/>
  <c r="AD158" i="1"/>
  <c r="AE158" i="1" s="1"/>
  <c r="AB158" i="1"/>
  <c r="AC158" i="1" s="1"/>
  <c r="AA158" i="1"/>
  <c r="AD157" i="1"/>
  <c r="AE157" i="1" s="1"/>
  <c r="AB157" i="1"/>
  <c r="AC157" i="1" s="1"/>
  <c r="AA157" i="1"/>
  <c r="AE156" i="1"/>
  <c r="AD156" i="1"/>
  <c r="AB156" i="1"/>
  <c r="AC156" i="1" s="1"/>
  <c r="AA156" i="1"/>
  <c r="AD155" i="1"/>
  <c r="AE155" i="1" s="1"/>
  <c r="AB155" i="1"/>
  <c r="AC155" i="1" s="1"/>
  <c r="AA155" i="1"/>
  <c r="AD154" i="1"/>
  <c r="AE154" i="1" s="1"/>
  <c r="AB154" i="1"/>
  <c r="AC154" i="1" s="1"/>
  <c r="AA154" i="1"/>
  <c r="AD153" i="1"/>
  <c r="AE153" i="1" s="1"/>
  <c r="AC153" i="1"/>
  <c r="AB153" i="1"/>
  <c r="AA153" i="1"/>
  <c r="AD152" i="1"/>
  <c r="AE152" i="1" s="1"/>
  <c r="AB152" i="1"/>
  <c r="AC152" i="1" s="1"/>
  <c r="AA152" i="1"/>
  <c r="AD151" i="1"/>
  <c r="AE151" i="1" s="1"/>
  <c r="AB151" i="1"/>
  <c r="AC151" i="1" s="1"/>
  <c r="AA151" i="1"/>
  <c r="AD150" i="1"/>
  <c r="AE150" i="1" s="1"/>
  <c r="AB150" i="1"/>
  <c r="AC150" i="1" s="1"/>
  <c r="AA150" i="1"/>
  <c r="AD179" i="1"/>
  <c r="AE179" i="1" s="1"/>
  <c r="AC179" i="1"/>
  <c r="AB179" i="1"/>
  <c r="AA179" i="1"/>
  <c r="AD178" i="1"/>
  <c r="AE178" i="1" s="1"/>
  <c r="AB178" i="1"/>
  <c r="AC178" i="1" s="1"/>
  <c r="AA178" i="1"/>
  <c r="AD177" i="1"/>
  <c r="AE177" i="1" s="1"/>
  <c r="AB177" i="1"/>
  <c r="AC177" i="1" s="1"/>
  <c r="AA177" i="1"/>
  <c r="AD176" i="1"/>
  <c r="AE176" i="1" s="1"/>
  <c r="AB176" i="1"/>
  <c r="AC176" i="1" s="1"/>
  <c r="AA176" i="1"/>
  <c r="AE175" i="1"/>
  <c r="AD175" i="1"/>
  <c r="AB175" i="1"/>
  <c r="AC175" i="1" s="1"/>
  <c r="AA175" i="1"/>
  <c r="AD174" i="1"/>
  <c r="AE174" i="1" s="1"/>
  <c r="AB174" i="1"/>
  <c r="AC174" i="1" s="1"/>
  <c r="AA174" i="1"/>
  <c r="AD173" i="1"/>
  <c r="AE173" i="1" s="1"/>
  <c r="AB173" i="1"/>
  <c r="AC173" i="1" s="1"/>
  <c r="AA173" i="1"/>
  <c r="AD172" i="1"/>
  <c r="AE172" i="1" s="1"/>
  <c r="AB172" i="1"/>
  <c r="AC172" i="1" s="1"/>
  <c r="AA172" i="1"/>
  <c r="AD171" i="1"/>
  <c r="AE171" i="1" s="1"/>
  <c r="AB171" i="1"/>
  <c r="AC171" i="1" s="1"/>
  <c r="AA171" i="1"/>
  <c r="AD170" i="1"/>
  <c r="AE170" i="1" s="1"/>
  <c r="AC170" i="1"/>
  <c r="AB170" i="1"/>
  <c r="AA170" i="1"/>
  <c r="AE169" i="1"/>
  <c r="AD169" i="1"/>
  <c r="AB169" i="1"/>
  <c r="AC169" i="1" s="1"/>
  <c r="AA169" i="1"/>
  <c r="AE168" i="1"/>
  <c r="AD168" i="1"/>
  <c r="AB168" i="1"/>
  <c r="AC168" i="1" s="1"/>
  <c r="AA168" i="1"/>
  <c r="AD197" i="1"/>
  <c r="AE197" i="1" s="1"/>
  <c r="AC197" i="1"/>
  <c r="AB197" i="1"/>
  <c r="AA197" i="1"/>
  <c r="AD196" i="1"/>
  <c r="AE196" i="1" s="1"/>
  <c r="AB196" i="1"/>
  <c r="AC196" i="1" s="1"/>
  <c r="AA196" i="1"/>
  <c r="AD195" i="1"/>
  <c r="AE195" i="1" s="1"/>
  <c r="AC195" i="1"/>
  <c r="AB195" i="1"/>
  <c r="AA195" i="1"/>
  <c r="AD194" i="1"/>
  <c r="AE194" i="1" s="1"/>
  <c r="AC194" i="1"/>
  <c r="AB194" i="1"/>
  <c r="AA194" i="1"/>
  <c r="AE193" i="1"/>
  <c r="AD193" i="1"/>
  <c r="AB193" i="1"/>
  <c r="AC193" i="1" s="1"/>
  <c r="AA193" i="1"/>
  <c r="AE192" i="1"/>
  <c r="AD192" i="1"/>
  <c r="AC192" i="1"/>
  <c r="AB192" i="1"/>
  <c r="AA192" i="1"/>
  <c r="AD191" i="1"/>
  <c r="AE191" i="1" s="1"/>
  <c r="AC191" i="1"/>
  <c r="AB191" i="1"/>
  <c r="AA191" i="1"/>
  <c r="AD190" i="1"/>
  <c r="AE190" i="1" s="1"/>
  <c r="AB190" i="1"/>
  <c r="AC190" i="1" s="1"/>
  <c r="AA190" i="1"/>
  <c r="AE189" i="1"/>
  <c r="AD189" i="1"/>
  <c r="AB189" i="1"/>
  <c r="AC189" i="1" s="1"/>
  <c r="AA189" i="1"/>
  <c r="AD188" i="1"/>
  <c r="AE188" i="1" s="1"/>
  <c r="AB188" i="1"/>
  <c r="AC188" i="1" s="1"/>
  <c r="AA188" i="1"/>
  <c r="AE187" i="1"/>
  <c r="AD187" i="1"/>
  <c r="AB187" i="1"/>
  <c r="AC187" i="1" s="1"/>
  <c r="AA187" i="1"/>
  <c r="AD186" i="1"/>
  <c r="AE186" i="1" s="1"/>
  <c r="AB186" i="1"/>
  <c r="AC186" i="1" s="1"/>
  <c r="AA186" i="1"/>
  <c r="AE214" i="1"/>
  <c r="AD205" i="1"/>
  <c r="AE205" i="1" s="1"/>
  <c r="AD206" i="1"/>
  <c r="AE206" i="1" s="1"/>
  <c r="AD207" i="1"/>
  <c r="AE207" i="1" s="1"/>
  <c r="AD208" i="1"/>
  <c r="AE208" i="1" s="1"/>
  <c r="AD209" i="1"/>
  <c r="AE209" i="1" s="1"/>
  <c r="AD210" i="1"/>
  <c r="AE210" i="1" s="1"/>
  <c r="AD211" i="1"/>
  <c r="AE211" i="1" s="1"/>
  <c r="AD212" i="1"/>
  <c r="AE212" i="1" s="1"/>
  <c r="AD213" i="1"/>
  <c r="AE213" i="1" s="1"/>
  <c r="AD214" i="1"/>
  <c r="AD215" i="1"/>
  <c r="AE215" i="1" s="1"/>
  <c r="AD204" i="1"/>
  <c r="AE204" i="1" s="1"/>
  <c r="AC207" i="1"/>
  <c r="AC208" i="1"/>
  <c r="AC209" i="1"/>
  <c r="AC215" i="1"/>
  <c r="AC204" i="1"/>
  <c r="AB217" i="1"/>
  <c r="AC217" i="1" s="1"/>
  <c r="AB205" i="1"/>
  <c r="AC205" i="1" s="1"/>
  <c r="AB206" i="1"/>
  <c r="AC206" i="1" s="1"/>
  <c r="AB207" i="1"/>
  <c r="AB208" i="1"/>
  <c r="AB209" i="1"/>
  <c r="AB210" i="1"/>
  <c r="AC210" i="1" s="1"/>
  <c r="AB211" i="1"/>
  <c r="AC211" i="1" s="1"/>
  <c r="AB212" i="1"/>
  <c r="AC212" i="1" s="1"/>
  <c r="AB213" i="1"/>
  <c r="AC213" i="1" s="1"/>
  <c r="AB214" i="1"/>
  <c r="AC214" i="1" s="1"/>
  <c r="AB215" i="1"/>
  <c r="AB204" i="1"/>
  <c r="AA205" i="1"/>
  <c r="AA206" i="1"/>
  <c r="AA207" i="1"/>
  <c r="AA208" i="1"/>
  <c r="AA209" i="1"/>
  <c r="AA210" i="1"/>
  <c r="AA211" i="1"/>
  <c r="AA212" i="1"/>
  <c r="AA213" i="1"/>
  <c r="AA214" i="1"/>
  <c r="AA215" i="1"/>
  <c r="AA204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Z217" i="1"/>
  <c r="Y217" i="1"/>
  <c r="W217" i="1"/>
  <c r="V217" i="1"/>
  <c r="U217" i="1"/>
  <c r="T217" i="1"/>
  <c r="S217" i="1"/>
  <c r="R217" i="1"/>
  <c r="Q217" i="1"/>
  <c r="P217" i="1"/>
  <c r="O217" i="1"/>
  <c r="N217" i="1"/>
  <c r="M217" i="1"/>
  <c r="I217" i="1"/>
  <c r="L217" i="1"/>
  <c r="F217" i="1"/>
  <c r="H217" i="1"/>
  <c r="G217" i="1"/>
  <c r="K217" i="1"/>
  <c r="J217" i="1"/>
  <c r="E217" i="1"/>
  <c r="D217" i="1"/>
  <c r="C217" i="1"/>
  <c r="AA217" i="1" s="1"/>
  <c r="B217" i="1"/>
  <c r="Y216" i="1"/>
  <c r="W216" i="1"/>
  <c r="B216" i="1"/>
  <c r="O199" i="1"/>
  <c r="X195" i="1"/>
  <c r="X196" i="1"/>
  <c r="X197" i="1"/>
  <c r="X192" i="1"/>
  <c r="X193" i="1"/>
  <c r="X194" i="1"/>
  <c r="X191" i="1"/>
  <c r="X190" i="1"/>
  <c r="X187" i="1"/>
  <c r="X186" i="1"/>
  <c r="Z199" i="1"/>
  <c r="Y199" i="1"/>
  <c r="W199" i="1"/>
  <c r="V199" i="1"/>
  <c r="U199" i="1"/>
  <c r="T199" i="1"/>
  <c r="S199" i="1"/>
  <c r="R199" i="1"/>
  <c r="Q199" i="1"/>
  <c r="P199" i="1"/>
  <c r="N199" i="1"/>
  <c r="M199" i="1"/>
  <c r="I199" i="1"/>
  <c r="L199" i="1"/>
  <c r="F199" i="1"/>
  <c r="H199" i="1"/>
  <c r="G199" i="1"/>
  <c r="K199" i="1"/>
  <c r="J199" i="1"/>
  <c r="E199" i="1"/>
  <c r="D199" i="1"/>
  <c r="C199" i="1"/>
  <c r="AD199" i="1" s="1"/>
  <c r="AE199" i="1" s="1"/>
  <c r="B199" i="1"/>
  <c r="Y198" i="1"/>
  <c r="W198" i="1"/>
  <c r="B198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Z181" i="1"/>
  <c r="Y181" i="1"/>
  <c r="W181" i="1"/>
  <c r="U181" i="1"/>
  <c r="T181" i="1"/>
  <c r="R181" i="1"/>
  <c r="Q181" i="1"/>
  <c r="P181" i="1"/>
  <c r="O181" i="1"/>
  <c r="N181" i="1"/>
  <c r="M181" i="1"/>
  <c r="H181" i="1"/>
  <c r="G181" i="1"/>
  <c r="K181" i="1"/>
  <c r="J181" i="1"/>
  <c r="E181" i="1"/>
  <c r="D181" i="1"/>
  <c r="C181" i="1"/>
  <c r="AD181" i="1" s="1"/>
  <c r="AE181" i="1" s="1"/>
  <c r="B181" i="1"/>
  <c r="Y180" i="1"/>
  <c r="W180" i="1"/>
  <c r="B180" i="1"/>
  <c r="V181" i="1"/>
  <c r="F181" i="1"/>
  <c r="S181" i="1"/>
  <c r="I181" i="1"/>
  <c r="L181" i="1"/>
  <c r="X161" i="1"/>
  <c r="X143" i="1"/>
  <c r="Z163" i="1"/>
  <c r="Y163" i="1"/>
  <c r="W163" i="1"/>
  <c r="U163" i="1"/>
  <c r="T163" i="1"/>
  <c r="R163" i="1"/>
  <c r="Q163" i="1"/>
  <c r="N163" i="1"/>
  <c r="M163" i="1"/>
  <c r="H163" i="1"/>
  <c r="G163" i="1"/>
  <c r="K163" i="1"/>
  <c r="J163" i="1"/>
  <c r="E163" i="1"/>
  <c r="D163" i="1"/>
  <c r="C163" i="1"/>
  <c r="AB163" i="1" s="1"/>
  <c r="AC163" i="1" s="1"/>
  <c r="B163" i="1"/>
  <c r="Y162" i="1"/>
  <c r="W162" i="1"/>
  <c r="B162" i="1"/>
  <c r="V161" i="1"/>
  <c r="S161" i="1"/>
  <c r="I161" i="1"/>
  <c r="L161" i="1"/>
  <c r="F161" i="1"/>
  <c r="X160" i="1"/>
  <c r="V160" i="1"/>
  <c r="S160" i="1"/>
  <c r="I160" i="1"/>
  <c r="L160" i="1"/>
  <c r="F160" i="1"/>
  <c r="X159" i="1"/>
  <c r="V159" i="1"/>
  <c r="S159" i="1"/>
  <c r="I159" i="1"/>
  <c r="L159" i="1"/>
  <c r="F159" i="1"/>
  <c r="X158" i="1"/>
  <c r="V158" i="1"/>
  <c r="S158" i="1"/>
  <c r="I158" i="1"/>
  <c r="L158" i="1"/>
  <c r="F158" i="1"/>
  <c r="X157" i="1"/>
  <c r="V157" i="1"/>
  <c r="S157" i="1"/>
  <c r="I157" i="1"/>
  <c r="L157" i="1"/>
  <c r="F157" i="1"/>
  <c r="X156" i="1"/>
  <c r="V156" i="1"/>
  <c r="S156" i="1"/>
  <c r="I156" i="1"/>
  <c r="L156" i="1"/>
  <c r="F156" i="1"/>
  <c r="X155" i="1"/>
  <c r="V155" i="1"/>
  <c r="S155" i="1"/>
  <c r="I155" i="1"/>
  <c r="L155" i="1"/>
  <c r="F155" i="1"/>
  <c r="X154" i="1"/>
  <c r="V154" i="1"/>
  <c r="S154" i="1"/>
  <c r="I154" i="1"/>
  <c r="L154" i="1"/>
  <c r="F154" i="1"/>
  <c r="X153" i="1"/>
  <c r="V153" i="1"/>
  <c r="S153" i="1"/>
  <c r="I153" i="1"/>
  <c r="L153" i="1"/>
  <c r="F153" i="1"/>
  <c r="X152" i="1"/>
  <c r="V152" i="1"/>
  <c r="S152" i="1"/>
  <c r="I152" i="1"/>
  <c r="L152" i="1"/>
  <c r="F152" i="1"/>
  <c r="X151" i="1"/>
  <c r="V151" i="1"/>
  <c r="S151" i="1"/>
  <c r="I151" i="1"/>
  <c r="L151" i="1"/>
  <c r="F151" i="1"/>
  <c r="X150" i="1"/>
  <c r="V150" i="1"/>
  <c r="S150" i="1"/>
  <c r="P163" i="1"/>
  <c r="O163" i="1"/>
  <c r="I150" i="1"/>
  <c r="L150" i="1"/>
  <c r="F150" i="1"/>
  <c r="X142" i="1"/>
  <c r="X141" i="1"/>
  <c r="F141" i="1"/>
  <c r="L141" i="1"/>
  <c r="I141" i="1"/>
  <c r="F142" i="1"/>
  <c r="L142" i="1"/>
  <c r="I142" i="1"/>
  <c r="F143" i="1"/>
  <c r="L143" i="1"/>
  <c r="I143" i="1"/>
  <c r="X140" i="1"/>
  <c r="V140" i="1"/>
  <c r="V141" i="1"/>
  <c r="V142" i="1"/>
  <c r="V143" i="1"/>
  <c r="S140" i="1"/>
  <c r="S141" i="1"/>
  <c r="S142" i="1"/>
  <c r="S143" i="1"/>
  <c r="V139" i="1"/>
  <c r="S139" i="1"/>
  <c r="X139" i="1"/>
  <c r="F139" i="1"/>
  <c r="L139" i="1"/>
  <c r="I139" i="1"/>
  <c r="F140" i="1"/>
  <c r="L140" i="1"/>
  <c r="I140" i="1"/>
  <c r="I138" i="1"/>
  <c r="L138" i="1"/>
  <c r="F138" i="1"/>
  <c r="S138" i="1"/>
  <c r="V138" i="1"/>
  <c r="X138" i="1"/>
  <c r="O132" i="1"/>
  <c r="O145" i="1" s="1"/>
  <c r="P132" i="1"/>
  <c r="P145" i="1"/>
  <c r="V132" i="1"/>
  <c r="V133" i="1"/>
  <c r="V134" i="1"/>
  <c r="V135" i="1"/>
  <c r="S132" i="1"/>
  <c r="S133" i="1"/>
  <c r="S134" i="1"/>
  <c r="S135" i="1"/>
  <c r="U145" i="1"/>
  <c r="T145" i="1"/>
  <c r="R145" i="1"/>
  <c r="Q145" i="1"/>
  <c r="N145" i="1"/>
  <c r="M145" i="1"/>
  <c r="W145" i="1"/>
  <c r="Z145" i="1"/>
  <c r="Y145" i="1"/>
  <c r="H145" i="1"/>
  <c r="K145" i="1"/>
  <c r="E145" i="1"/>
  <c r="G145" i="1"/>
  <c r="J145" i="1"/>
  <c r="D145" i="1"/>
  <c r="C145" i="1"/>
  <c r="AD145" i="1" s="1"/>
  <c r="AE145" i="1" s="1"/>
  <c r="B145" i="1"/>
  <c r="W144" i="1"/>
  <c r="Y144" i="1"/>
  <c r="B144" i="1"/>
  <c r="V137" i="1"/>
  <c r="V136" i="1"/>
  <c r="S137" i="1"/>
  <c r="S136" i="1"/>
  <c r="F137" i="1"/>
  <c r="L137" i="1"/>
  <c r="I137" i="1"/>
  <c r="F132" i="1"/>
  <c r="L132" i="1"/>
  <c r="I132" i="1"/>
  <c r="F133" i="1"/>
  <c r="L133" i="1"/>
  <c r="I133" i="1"/>
  <c r="F134" i="1"/>
  <c r="L134" i="1"/>
  <c r="I134" i="1"/>
  <c r="F135" i="1"/>
  <c r="L135" i="1"/>
  <c r="I135" i="1"/>
  <c r="L136" i="1"/>
  <c r="I136" i="1"/>
  <c r="F136" i="1"/>
  <c r="X133" i="1"/>
  <c r="X134" i="1"/>
  <c r="X135" i="1"/>
  <c r="X136" i="1"/>
  <c r="X137" i="1"/>
  <c r="X132" i="1"/>
  <c r="V127" i="1"/>
  <c r="U127" i="1"/>
  <c r="T127" i="1"/>
  <c r="S127" i="1"/>
  <c r="R127" i="1"/>
  <c r="Q127" i="1"/>
  <c r="P127" i="1"/>
  <c r="O127" i="1"/>
  <c r="N127" i="1"/>
  <c r="M127" i="1"/>
  <c r="W127" i="1"/>
  <c r="Z127" i="1"/>
  <c r="Y127" i="1"/>
  <c r="I127" i="1"/>
  <c r="L127" i="1"/>
  <c r="F127" i="1"/>
  <c r="H127" i="1"/>
  <c r="K127" i="1"/>
  <c r="E127" i="1"/>
  <c r="G127" i="1"/>
  <c r="J127" i="1"/>
  <c r="D127" i="1"/>
  <c r="C127" i="1"/>
  <c r="AB127" i="1" s="1"/>
  <c r="AC127" i="1" s="1"/>
  <c r="B127" i="1"/>
  <c r="W126" i="1"/>
  <c r="Y126" i="1"/>
  <c r="B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V109" i="1"/>
  <c r="U109" i="1"/>
  <c r="T109" i="1"/>
  <c r="S109" i="1"/>
  <c r="R109" i="1"/>
  <c r="Q109" i="1"/>
  <c r="P109" i="1"/>
  <c r="O109" i="1"/>
  <c r="N109" i="1"/>
  <c r="M109" i="1"/>
  <c r="W109" i="1"/>
  <c r="Z109" i="1"/>
  <c r="Y109" i="1"/>
  <c r="I109" i="1"/>
  <c r="L109" i="1"/>
  <c r="F109" i="1"/>
  <c r="H109" i="1"/>
  <c r="K109" i="1"/>
  <c r="E109" i="1"/>
  <c r="G109" i="1"/>
  <c r="J109" i="1"/>
  <c r="D109" i="1"/>
  <c r="C109" i="1"/>
  <c r="AD109" i="1" s="1"/>
  <c r="AE109" i="1" s="1"/>
  <c r="B109" i="1"/>
  <c r="W108" i="1"/>
  <c r="Y108" i="1"/>
  <c r="B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I37" i="1"/>
  <c r="L37" i="1"/>
  <c r="U91" i="1"/>
  <c r="T91" i="1"/>
  <c r="R91" i="1"/>
  <c r="Q91" i="1"/>
  <c r="P91" i="1"/>
  <c r="O91" i="1"/>
  <c r="N91" i="1"/>
  <c r="M91" i="1"/>
  <c r="W91" i="1"/>
  <c r="Z91" i="1"/>
  <c r="Y91" i="1"/>
  <c r="I91" i="1"/>
  <c r="L91" i="1"/>
  <c r="F91" i="1"/>
  <c r="H91" i="1"/>
  <c r="K91" i="1"/>
  <c r="E91" i="1"/>
  <c r="G91" i="1"/>
  <c r="J91" i="1"/>
  <c r="D91" i="1"/>
  <c r="C91" i="1"/>
  <c r="AB91" i="1" s="1"/>
  <c r="AC91" i="1" s="1"/>
  <c r="B91" i="1"/>
  <c r="W90" i="1"/>
  <c r="Y90" i="1"/>
  <c r="B90" i="1"/>
  <c r="X89" i="1"/>
  <c r="X88" i="1"/>
  <c r="X87" i="1"/>
  <c r="X86" i="1"/>
  <c r="X85" i="1"/>
  <c r="X84" i="1"/>
  <c r="X83" i="1"/>
  <c r="X82" i="1"/>
  <c r="X81" i="1"/>
  <c r="X80" i="1"/>
  <c r="X79" i="1"/>
  <c r="V91" i="1"/>
  <c r="S91" i="1"/>
  <c r="X78" i="1"/>
  <c r="S70" i="1"/>
  <c r="S67" i="1"/>
  <c r="V60" i="1"/>
  <c r="V61" i="1"/>
  <c r="V63" i="1"/>
  <c r="V64" i="1"/>
  <c r="V65" i="1"/>
  <c r="V66" i="1"/>
  <c r="V67" i="1"/>
  <c r="V68" i="1"/>
  <c r="V69" i="1"/>
  <c r="V70" i="1"/>
  <c r="U73" i="1"/>
  <c r="T73" i="1"/>
  <c r="S60" i="1"/>
  <c r="S61" i="1"/>
  <c r="S62" i="1"/>
  <c r="S63" i="1"/>
  <c r="S64" i="1"/>
  <c r="S65" i="1"/>
  <c r="S66" i="1"/>
  <c r="S68" i="1"/>
  <c r="S69" i="1"/>
  <c r="R73" i="1"/>
  <c r="Q73" i="1"/>
  <c r="P73" i="1"/>
  <c r="O73" i="1"/>
  <c r="N73" i="1"/>
  <c r="M73" i="1"/>
  <c r="X60" i="1"/>
  <c r="X61" i="1"/>
  <c r="X62" i="1"/>
  <c r="X63" i="1"/>
  <c r="X64" i="1"/>
  <c r="X65" i="1"/>
  <c r="X66" i="1"/>
  <c r="X67" i="1"/>
  <c r="X68" i="1"/>
  <c r="X69" i="1"/>
  <c r="X70" i="1"/>
  <c r="W73" i="1"/>
  <c r="Z73" i="1"/>
  <c r="Y73" i="1"/>
  <c r="I73" i="1"/>
  <c r="L73" i="1"/>
  <c r="F73" i="1"/>
  <c r="H73" i="1"/>
  <c r="K73" i="1"/>
  <c r="E73" i="1"/>
  <c r="G73" i="1"/>
  <c r="J73" i="1"/>
  <c r="D73" i="1"/>
  <c r="C73" i="1"/>
  <c r="AD73" i="1" s="1"/>
  <c r="AE73" i="1" s="1"/>
  <c r="B73" i="1"/>
  <c r="W72" i="1"/>
  <c r="Y72" i="1"/>
  <c r="B72" i="1"/>
  <c r="V71" i="1"/>
  <c r="S71" i="1"/>
  <c r="X71" i="1"/>
  <c r="C51" i="1"/>
  <c r="C55" i="1" s="1"/>
  <c r="AD55" i="1" s="1"/>
  <c r="AE55" i="1" s="1"/>
  <c r="S43" i="1"/>
  <c r="S44" i="1"/>
  <c r="S45" i="1"/>
  <c r="S46" i="1"/>
  <c r="S47" i="1"/>
  <c r="S48" i="1"/>
  <c r="S49" i="1"/>
  <c r="S50" i="1"/>
  <c r="S51" i="1"/>
  <c r="S52" i="1"/>
  <c r="S53" i="1"/>
  <c r="S42" i="1"/>
  <c r="V42" i="1"/>
  <c r="V43" i="1"/>
  <c r="V44" i="1"/>
  <c r="V45" i="1"/>
  <c r="V46" i="1"/>
  <c r="V47" i="1"/>
  <c r="V48" i="1"/>
  <c r="V49" i="1"/>
  <c r="V50" i="1"/>
  <c r="V51" i="1"/>
  <c r="V52" i="1"/>
  <c r="V53" i="1"/>
  <c r="U55" i="1"/>
  <c r="T55" i="1"/>
  <c r="R55" i="1"/>
  <c r="Q55" i="1"/>
  <c r="P55" i="1"/>
  <c r="O55" i="1"/>
  <c r="N55" i="1"/>
  <c r="M55" i="1"/>
  <c r="X42" i="1"/>
  <c r="X43" i="1"/>
  <c r="X44" i="1"/>
  <c r="X45" i="1"/>
  <c r="X46" i="1"/>
  <c r="X47" i="1"/>
  <c r="X48" i="1"/>
  <c r="X49" i="1"/>
  <c r="X50" i="1"/>
  <c r="X51" i="1"/>
  <c r="X52" i="1"/>
  <c r="X53" i="1"/>
  <c r="W55" i="1"/>
  <c r="Z55" i="1"/>
  <c r="Y55" i="1"/>
  <c r="I55" i="1"/>
  <c r="L55" i="1"/>
  <c r="F55" i="1"/>
  <c r="H55" i="1"/>
  <c r="K55" i="1"/>
  <c r="E55" i="1"/>
  <c r="G55" i="1"/>
  <c r="J55" i="1"/>
  <c r="D55" i="1"/>
  <c r="B55" i="1"/>
  <c r="W54" i="1"/>
  <c r="Y54" i="1"/>
  <c r="B54" i="1"/>
  <c r="S35" i="1"/>
  <c r="S34" i="1"/>
  <c r="S33" i="1"/>
  <c r="S32" i="1"/>
  <c r="S31" i="1"/>
  <c r="S30" i="1"/>
  <c r="V30" i="1"/>
  <c r="V31" i="1"/>
  <c r="V32" i="1"/>
  <c r="V33" i="1"/>
  <c r="V34" i="1"/>
  <c r="V35" i="1"/>
  <c r="U37" i="1"/>
  <c r="T37" i="1"/>
  <c r="R37" i="1"/>
  <c r="Q37" i="1"/>
  <c r="P37" i="1"/>
  <c r="O37" i="1"/>
  <c r="N37" i="1"/>
  <c r="M37" i="1"/>
  <c r="X30" i="1"/>
  <c r="X31" i="1"/>
  <c r="X32" i="1"/>
  <c r="X33" i="1"/>
  <c r="X34" i="1"/>
  <c r="X35" i="1"/>
  <c r="W37" i="1"/>
  <c r="Z37" i="1"/>
  <c r="Y37" i="1"/>
  <c r="F37" i="1"/>
  <c r="H37" i="1"/>
  <c r="K37" i="1"/>
  <c r="E37" i="1"/>
  <c r="G37" i="1"/>
  <c r="J37" i="1"/>
  <c r="D37" i="1"/>
  <c r="C37" i="1"/>
  <c r="AD37" i="1" s="1"/>
  <c r="AE37" i="1" s="1"/>
  <c r="B37" i="1"/>
  <c r="W36" i="1"/>
  <c r="Z36" i="1"/>
  <c r="Y36" i="1"/>
  <c r="B36" i="1"/>
  <c r="S6" i="1"/>
  <c r="S19" i="1" s="1"/>
  <c r="S7" i="1"/>
  <c r="S8" i="1"/>
  <c r="V6" i="1"/>
  <c r="V19" i="1" s="1"/>
  <c r="V7" i="1"/>
  <c r="V8" i="1"/>
  <c r="V9" i="1"/>
  <c r="V10" i="1"/>
  <c r="V11" i="1"/>
  <c r="V12" i="1"/>
  <c r="V13" i="1"/>
  <c r="V15" i="1"/>
  <c r="V16" i="1"/>
  <c r="V17" i="1"/>
  <c r="U19" i="1"/>
  <c r="T19" i="1"/>
  <c r="S9" i="1"/>
  <c r="S10" i="1"/>
  <c r="S11" i="1"/>
  <c r="S12" i="1"/>
  <c r="S13" i="1"/>
  <c r="S14" i="1"/>
  <c r="S15" i="1"/>
  <c r="S16" i="1"/>
  <c r="S17" i="1"/>
  <c r="R19" i="1"/>
  <c r="Q19" i="1"/>
  <c r="P19" i="1"/>
  <c r="O19" i="1"/>
  <c r="N19" i="1"/>
  <c r="M19" i="1"/>
  <c r="X6" i="1"/>
  <c r="X19" i="1" s="1"/>
  <c r="X7" i="1"/>
  <c r="X8" i="1"/>
  <c r="X9" i="1"/>
  <c r="X10" i="1"/>
  <c r="X11" i="1"/>
  <c r="X12" i="1"/>
  <c r="X13" i="1"/>
  <c r="X14" i="1"/>
  <c r="X15" i="1"/>
  <c r="X16" i="1"/>
  <c r="X17" i="1"/>
  <c r="W19" i="1"/>
  <c r="Z19" i="1"/>
  <c r="Y19" i="1"/>
  <c r="F19" i="1"/>
  <c r="H19" i="1"/>
  <c r="K19" i="1"/>
  <c r="E19" i="1"/>
  <c r="G19" i="1"/>
  <c r="J19" i="1"/>
  <c r="D19" i="1"/>
  <c r="C19" i="1"/>
  <c r="AD19" i="1" s="1"/>
  <c r="AE19" i="1" s="1"/>
  <c r="B19" i="1"/>
  <c r="W18" i="1"/>
  <c r="Z18" i="1"/>
  <c r="Y18" i="1"/>
  <c r="B18" i="1"/>
  <c r="AA253" i="1" l="1"/>
  <c r="AB253" i="1"/>
  <c r="AC253" i="1" s="1"/>
  <c r="AA235" i="1"/>
  <c r="AB235" i="1"/>
  <c r="AC235" i="1" s="1"/>
  <c r="AA19" i="1"/>
  <c r="AB19" i="1"/>
  <c r="AC19" i="1" s="1"/>
  <c r="AA37" i="1"/>
  <c r="AB37" i="1"/>
  <c r="AC37" i="1" s="1"/>
  <c r="AA55" i="1"/>
  <c r="AB55" i="1"/>
  <c r="AC55" i="1" s="1"/>
  <c r="AA73" i="1"/>
  <c r="AB73" i="1"/>
  <c r="AC73" i="1" s="1"/>
  <c r="AA91" i="1"/>
  <c r="AB109" i="1"/>
  <c r="AC109" i="1" s="1"/>
  <c r="AA127" i="1"/>
  <c r="AB145" i="1"/>
  <c r="AC145" i="1" s="1"/>
  <c r="AA163" i="1"/>
  <c r="AA181" i="1"/>
  <c r="AB181" i="1"/>
  <c r="AC181" i="1" s="1"/>
  <c r="AA199" i="1"/>
  <c r="AB199" i="1"/>
  <c r="AC199" i="1" s="1"/>
  <c r="AD217" i="1"/>
  <c r="AE217" i="1" s="1"/>
  <c r="F163" i="1"/>
  <c r="X109" i="1"/>
  <c r="X145" i="1"/>
  <c r="S37" i="1"/>
  <c r="X37" i="1"/>
  <c r="S18" i="1"/>
  <c r="S163" i="1"/>
  <c r="F145" i="1"/>
  <c r="I163" i="1"/>
  <c r="L163" i="1"/>
  <c r="X217" i="1"/>
  <c r="X91" i="1"/>
  <c r="V163" i="1"/>
  <c r="X181" i="1"/>
  <c r="X199" i="1"/>
  <c r="V18" i="1"/>
  <c r="I145" i="1"/>
  <c r="X163" i="1"/>
  <c r="X18" i="1"/>
  <c r="X127" i="1"/>
  <c r="S55" i="1"/>
  <c r="V37" i="1"/>
  <c r="X55" i="1"/>
  <c r="V55" i="1"/>
  <c r="X73" i="1"/>
  <c r="S73" i="1"/>
  <c r="V73" i="1"/>
  <c r="L145" i="1"/>
  <c r="S145" i="1"/>
  <c r="V1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 Lopez</author>
  </authors>
  <commentList>
    <comment ref="B227" authorId="0" shapeId="0" xr:uid="{3AEA61D9-685B-429C-80C9-363452B2AE55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Connexió Kronospan</t>
        </r>
      </text>
    </comment>
    <comment ref="D227" authorId="0" shapeId="0" xr:uid="{818D9EA1-A001-4AFE-800F-944FEC074DAC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28" authorId="0" shapeId="0" xr:uid="{09BDCFEE-DDFE-4994-A824-EC27B876B136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29" authorId="0" shapeId="0" xr:uid="{B520CC63-7E38-4E02-9B44-F2776190F92E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30" authorId="0" shapeId="0" xr:uid="{BA6DE3C4-C554-407F-BA99-311C063D7B9F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31" authorId="0" shapeId="0" xr:uid="{67E7057D-DACC-4BE4-A74C-A4A2EB2B9442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32" authorId="0" shapeId="0" xr:uid="{6190693C-1693-4CD3-85D9-1B8A61036159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  <comment ref="D233" authorId="0" shapeId="0" xr:uid="{CCC1C1E7-E71E-4C84-95FA-39089BD2A8A4}">
      <text>
        <r>
          <rPr>
            <b/>
            <sz val="9"/>
            <color indexed="81"/>
            <rFont val="Tahoma"/>
            <family val="2"/>
          </rPr>
          <t>Xavi Lopez:</t>
        </r>
        <r>
          <rPr>
            <sz val="9"/>
            <color indexed="81"/>
            <rFont val="Tahoma"/>
            <family val="2"/>
          </rPr>
          <t xml:space="preserve">
revissar evolucio MES i Cabals. Relacionat amb FLORETTE</t>
        </r>
      </text>
    </comment>
  </commentList>
</comments>
</file>

<file path=xl/sharedStrings.xml><?xml version="1.0" encoding="utf-8"?>
<sst xmlns="http://schemas.openxmlformats.org/spreadsheetml/2006/main" count="1111" uniqueCount="128">
  <si>
    <t>EDAR ALDEA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</si>
  <si>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</si>
  <si>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</si>
  <si>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</si>
  <si>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</si>
  <si>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</si>
  <si>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</si>
  <si>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</si>
  <si>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</si>
  <si>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</si>
  <si>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</si>
  <si>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</si>
  <si>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</si>
  <si>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</si>
  <si>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</si>
  <si>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</si>
  <si>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Cond. Influent </t>
  </si>
  <si>
    <t>Cond Efluent</t>
  </si>
  <si>
    <t xml:space="preserve">Nt Influent </t>
  </si>
  <si>
    <t>Nt Efluent</t>
  </si>
  <si>
    <t>Nt</t>
  </si>
  <si>
    <t xml:space="preserve">Pt Influent </t>
  </si>
  <si>
    <t>Pt Efluent</t>
  </si>
  <si>
    <t>Pt</t>
  </si>
  <si>
    <t>Consum</t>
  </si>
  <si>
    <t>Energia</t>
  </si>
  <si>
    <t>Fangs</t>
  </si>
  <si>
    <t>Sequetat</t>
  </si>
  <si>
    <t>Saturació</t>
  </si>
  <si>
    <t xml:space="preserve">Saturacio </t>
  </si>
  <si>
    <t>Saturacio</t>
  </si>
  <si>
    <t>2010</t>
  </si>
  <si>
    <t>(m3/mes)</t>
  </si>
  <si>
    <t>(m3/dia)</t>
  </si>
  <si>
    <t>(mg/l)</t>
  </si>
  <si>
    <t>%</t>
  </si>
  <si>
    <t>(Kwh)</t>
  </si>
  <si>
    <t>(Kwh/m3)</t>
  </si>
  <si>
    <t>Tn/mes</t>
  </si>
  <si>
    <t>(%)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</si>
  <si>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</si>
  <si>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</si>
  <si>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</si>
  <si>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</si>
  <si>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</si>
  <si>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</si>
  <si>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</si>
  <si>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</si>
  <si>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</si>
  <si>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</si>
  <si>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</si>
  <si>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>95</t>
  </si>
  <si>
    <t>88</t>
  </si>
  <si>
    <t xml:space="preserve">Ago </t>
  </si>
  <si>
    <t>97</t>
  </si>
  <si>
    <t>93</t>
  </si>
  <si>
    <t xml:space="preserve">Set </t>
  </si>
  <si>
    <t>90</t>
  </si>
  <si>
    <t xml:space="preserve">Oct </t>
  </si>
  <si>
    <t>98</t>
  </si>
  <si>
    <t xml:space="preserve">Nov </t>
  </si>
  <si>
    <t>96</t>
  </si>
  <si>
    <t>94</t>
  </si>
  <si>
    <t xml:space="preserve">Des </t>
  </si>
  <si>
    <t>75</t>
  </si>
  <si>
    <t>71</t>
  </si>
  <si>
    <t>TOTAL 10</t>
  </si>
  <si>
    <t>MITJA 10</t>
  </si>
  <si>
    <t>2011</t>
  </si>
  <si>
    <t>82</t>
  </si>
  <si>
    <t>87</t>
  </si>
  <si>
    <t>89</t>
  </si>
  <si>
    <t>99</t>
  </si>
  <si>
    <t>TOTAL 11</t>
  </si>
  <si>
    <t>MITJA 11</t>
  </si>
  <si>
    <t>2012</t>
  </si>
  <si>
    <t>79</t>
  </si>
  <si>
    <t>85</t>
  </si>
  <si>
    <t>92</t>
  </si>
  <si>
    <t>91</t>
  </si>
  <si>
    <t>TOTAL 12</t>
  </si>
  <si>
    <t>MITJA 12</t>
  </si>
  <si>
    <t>2013</t>
  </si>
  <si>
    <t>TOTAL 13</t>
  </si>
  <si>
    <t>MITJA 13</t>
  </si>
  <si>
    <t>2014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</si>
  <si>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</si>
  <si>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</si>
  <si>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</si>
  <si>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</si>
  <si>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</si>
  <si>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</si>
  <si>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</si>
  <si>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</si>
  <si>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2017</t>
  </si>
  <si>
    <t>-</t>
  </si>
  <si>
    <t>TOTAL 17</t>
  </si>
  <si>
    <t>MITJA 17</t>
  </si>
  <si>
    <t>2018</t>
  </si>
  <si>
    <t>TOTAL 18</t>
  </si>
  <si>
    <t>MITJA 18</t>
  </si>
  <si>
    <t>2019</t>
  </si>
  <si>
    <t>TOTAL 19</t>
  </si>
  <si>
    <t>MITJA 19</t>
  </si>
  <si>
    <t>2020</t>
  </si>
  <si>
    <t>Des del 5/03/20 no es poden fer lectures al visualitzador. S'obre incidència a la companyia elèctrica.</t>
  </si>
  <si>
    <t>Consum estimat per avaria comptador. Hi ha previsió de substitució per al dia 05/06/2020</t>
  </si>
  <si>
    <t>El dia 04/05/2020 es fa el canvi de comptador elèctric</t>
  </si>
  <si>
    <t>Cabal tractat i consum electric del mes juliol no inclou dia 31/07/2020, dia en que es fa el traspas dels sistemes de sanejament del BE</t>
  </si>
  <si>
    <t>TOTAL 20</t>
  </si>
  <si>
    <t>MITJA 20</t>
  </si>
  <si>
    <t>2021</t>
  </si>
  <si>
    <t>7.5</t>
  </si>
  <si>
    <t>50.1</t>
  </si>
  <si>
    <t>14.9</t>
  </si>
  <si>
    <t>18.7</t>
  </si>
  <si>
    <t>Centrifuga avariada, envien fang humit a Tortosa</t>
  </si>
  <si>
    <t>TOTAL 21</t>
  </si>
  <si>
    <t>MITJA 21</t>
  </si>
  <si>
    <t>2022</t>
  </si>
  <si>
    <t>TOTAL 22</t>
  </si>
  <si>
    <t>MITJA 22</t>
  </si>
  <si>
    <t>hab equiv.</t>
  </si>
  <si>
    <t>habitants</t>
  </si>
  <si>
    <t>2023</t>
  </si>
  <si>
    <t>TOTAL 23</t>
  </si>
  <si>
    <t>H-E Disseny: 6.400</t>
  </si>
  <si>
    <t xml:space="preserve">     Pob. Sanejada: 4.376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</si>
</sst>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10" xfId="1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6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7" fillId="0" borderId="0" xfId="0" applyFont="1"/>
    <xf numFmtId="3" fontId="2" fillId="0" borderId="1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9" fontId="2" fillId="3" borderId="14" xfId="2" applyFont="1" applyFill="1" applyBorder="1" applyAlignment="1">
      <alignment horizontal="center"/>
    </xf>
    <xf numFmtId="9" fontId="2" fillId="3" borderId="1" xfId="2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" fontId="2" fillId="3" borderId="19" xfId="1" applyNumberFormat="1" applyFont="1" applyFill="1" applyBorder="1" applyAlignment="1">
      <alignment horizontal="center"/>
    </xf>
    <xf numFmtId="1" fontId="2" fillId="3" borderId="20" xfId="1" applyNumberFormat="1" applyFont="1" applyFill="1" applyBorder="1" applyAlignment="1">
      <alignment horizontal="center"/>
    </xf>
    <xf numFmtId="2" fontId="2" fillId="3" borderId="20" xfId="1" applyNumberFormat="1" applyFont="1" applyFill="1" applyBorder="1" applyAlignment="1">
      <alignment horizontal="center"/>
    </xf>
    <xf numFmtId="1" fontId="2" fillId="3" borderId="21" xfId="1" applyNumberFormat="1" applyFont="1" applyFill="1" applyBorder="1" applyAlignment="1">
      <alignment horizontal="center"/>
    </xf>
    <xf numFmtId="1" fontId="2" fillId="3" borderId="22" xfId="1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" fontId="2" fillId="3" borderId="29" xfId="1" applyNumberFormat="1" applyFont="1" applyFill="1" applyBorder="1" applyAlignment="1">
      <alignment horizontal="center"/>
    </xf>
    <xf numFmtId="1" fontId="2" fillId="3" borderId="30" xfId="1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3" fillId="2" borderId="35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9" fontId="2" fillId="0" borderId="38" xfId="2" applyFont="1" applyFill="1" applyBorder="1" applyAlignment="1">
      <alignment horizontal="center"/>
    </xf>
    <xf numFmtId="2" fontId="2" fillId="0" borderId="39" xfId="2" applyNumberFormat="1" applyFont="1" applyFill="1" applyBorder="1" applyAlignment="1">
      <alignment horizontal="center"/>
    </xf>
    <xf numFmtId="9" fontId="2" fillId="0" borderId="40" xfId="2" applyFont="1" applyFill="1" applyBorder="1" applyAlignment="1">
      <alignment horizontal="center"/>
    </xf>
    <xf numFmtId="2" fontId="2" fillId="0" borderId="31" xfId="2" applyNumberFormat="1" applyFont="1" applyFill="1" applyBorder="1" applyAlignment="1">
      <alignment horizontal="center"/>
    </xf>
    <xf numFmtId="3" fontId="3" fillId="5" borderId="41" xfId="0" applyNumberFormat="1" applyFont="1" applyFill="1" applyBorder="1" applyAlignment="1">
      <alignment horizontal="center"/>
    </xf>
    <xf numFmtId="3" fontId="3" fillId="5" borderId="42" xfId="0" applyNumberFormat="1" applyFont="1" applyFill="1" applyBorder="1" applyAlignment="1">
      <alignment horizontal="center"/>
    </xf>
    <xf numFmtId="3" fontId="3" fillId="5" borderId="43" xfId="0" applyNumberFormat="1" applyFont="1" applyFill="1" applyBorder="1" applyAlignment="1">
      <alignment horizontal="center"/>
    </xf>
    <xf numFmtId="3" fontId="3" fillId="5" borderId="44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/>
    </xf>
    <xf numFmtId="9" fontId="2" fillId="0" borderId="45" xfId="2" applyFont="1" applyFill="1" applyBorder="1" applyAlignment="1">
      <alignment horizontal="center"/>
    </xf>
    <xf numFmtId="2" fontId="2" fillId="0" borderId="46" xfId="2" applyNumberFormat="1" applyFont="1" applyFill="1" applyBorder="1" applyAlignment="1">
      <alignment horizontal="center"/>
    </xf>
    <xf numFmtId="9" fontId="2" fillId="0" borderId="47" xfId="2" applyFont="1" applyFill="1" applyBorder="1" applyAlignment="1">
      <alignment horizontal="center"/>
    </xf>
    <xf numFmtId="2" fontId="2" fillId="0" borderId="48" xfId="2" applyNumberFormat="1" applyFont="1" applyFill="1" applyBorder="1" applyAlignment="1">
      <alignment horizontal="center"/>
    </xf>
    <xf numFmtId="3" fontId="3" fillId="9" borderId="32" xfId="0" applyNumberFormat="1" applyFont="1" applyFill="1" applyBorder="1" applyAlignment="1">
      <alignment horizontal="center"/>
    </xf>
    <xf numFmtId="3" fontId="3" fillId="9" borderId="33" xfId="0" applyNumberFormat="1" applyFont="1" applyFill="1" applyBorder="1" applyAlignment="1">
      <alignment horizontal="center"/>
    </xf>
    <xf numFmtId="3" fontId="3" fillId="9" borderId="34" xfId="0" applyNumberFormat="1" applyFont="1" applyFill="1" applyBorder="1" applyAlignment="1">
      <alignment horizontal="center"/>
    </xf>
    <xf numFmtId="3" fontId="3" fillId="9" borderId="5" xfId="0" applyNumberFormat="1" applyFont="1" applyFill="1" applyBorder="1" applyAlignment="1">
      <alignment horizontal="center"/>
    </xf>
    <xf numFmtId="3" fontId="3" fillId="8" borderId="14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9" borderId="3" xfId="0" applyNumberFormat="1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/>
    </xf>
    <xf numFmtId="3" fontId="3" fillId="9" borderId="2" xfId="0" applyNumberFormat="1" applyFont="1" applyFill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9" fontId="3" fillId="10" borderId="45" xfId="2" applyFont="1" applyFill="1" applyBorder="1" applyAlignment="1">
      <alignment horizontal="center"/>
    </xf>
    <xf numFmtId="2" fontId="3" fillId="10" borderId="46" xfId="2" applyNumberFormat="1" applyFont="1" applyFill="1" applyBorder="1" applyAlignment="1">
      <alignment horizontal="center"/>
    </xf>
    <xf numFmtId="9" fontId="3" fillId="10" borderId="47" xfId="2" applyFont="1" applyFill="1" applyBorder="1" applyAlignment="1">
      <alignment horizontal="center"/>
    </xf>
    <xf numFmtId="2" fontId="3" fillId="10" borderId="48" xfId="2" applyNumberFormat="1" applyFont="1" applyFill="1" applyBorder="1" applyAlignment="1">
      <alignment horizontal="center"/>
    </xf>
    <xf numFmtId="3" fontId="3" fillId="10" borderId="2" xfId="0" applyNumberFormat="1" applyFont="1" applyFill="1" applyBorder="1" applyAlignment="1">
      <alignment horizontal="center"/>
    </xf>
    <xf numFmtId="2" fontId="3" fillId="10" borderId="15" xfId="0" applyNumberFormat="1" applyFont="1" applyFill="1" applyBorder="1" applyAlignment="1">
      <alignment horizontal="center"/>
    </xf>
    <xf numFmtId="4" fontId="3" fillId="10" borderId="2" xfId="0" applyNumberFormat="1" applyFont="1" applyFill="1" applyBorder="1" applyAlignment="1">
      <alignment horizontal="center"/>
    </xf>
    <xf numFmtId="3" fontId="3" fillId="2" borderId="49" xfId="0" applyNumberFormat="1" applyFont="1" applyFill="1" applyBorder="1" applyAlignment="1">
      <alignment horizontal="center"/>
    </xf>
    <xf numFmtId="3" fontId="3" fillId="2" borderId="50" xfId="0" applyNumberFormat="1" applyFont="1" applyFill="1" applyBorder="1" applyAlignment="1">
      <alignment horizontal="center"/>
    </xf>
    <xf numFmtId="1" fontId="2" fillId="3" borderId="51" xfId="1" applyNumberFormat="1" applyFont="1" applyFill="1" applyBorder="1" applyAlignment="1">
      <alignment horizontal="center"/>
    </xf>
    <xf numFmtId="1" fontId="2" fillId="3" borderId="52" xfId="1" applyNumberFormat="1" applyFont="1" applyFill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10" borderId="54" xfId="0" applyNumberFormat="1" applyFont="1" applyFill="1" applyBorder="1" applyAlignment="1">
      <alignment horizontal="center"/>
    </xf>
    <xf numFmtId="3" fontId="3" fillId="9" borderId="55" xfId="0" applyNumberFormat="1" applyFont="1" applyFill="1" applyBorder="1" applyAlignment="1">
      <alignment horizontal="center"/>
    </xf>
    <xf numFmtId="2" fontId="3" fillId="9" borderId="56" xfId="0" applyNumberFormat="1" applyFont="1" applyFill="1" applyBorder="1" applyAlignment="1">
      <alignment horizontal="center"/>
    </xf>
    <xf numFmtId="0" fontId="2" fillId="3" borderId="57" xfId="2" applyNumberFormat="1" applyFont="1" applyFill="1" applyBorder="1" applyAlignment="1">
      <alignment horizontal="center"/>
    </xf>
    <xf numFmtId="0" fontId="2" fillId="3" borderId="58" xfId="2" applyNumberFormat="1" applyFont="1" applyFill="1" applyBorder="1" applyAlignment="1">
      <alignment horizontal="center"/>
    </xf>
    <xf numFmtId="0" fontId="2" fillId="3" borderId="59" xfId="2" applyNumberFormat="1" applyFont="1" applyFill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9" borderId="61" xfId="0" applyNumberFormat="1" applyFont="1" applyFill="1" applyBorder="1" applyAlignment="1">
      <alignment horizontal="center"/>
    </xf>
    <xf numFmtId="3" fontId="3" fillId="9" borderId="56" xfId="0" applyNumberFormat="1" applyFont="1" applyFill="1" applyBorder="1" applyAlignment="1">
      <alignment horizontal="center"/>
    </xf>
    <xf numFmtId="3" fontId="2" fillId="3" borderId="57" xfId="2" applyNumberFormat="1" applyFont="1" applyFill="1" applyBorder="1" applyAlignment="1">
      <alignment horizontal="center"/>
    </xf>
    <xf numFmtId="3" fontId="2" fillId="3" borderId="58" xfId="2" applyNumberFormat="1" applyFont="1" applyFill="1" applyBorder="1" applyAlignment="1">
      <alignment horizontal="center"/>
    </xf>
    <xf numFmtId="3" fontId="2" fillId="3" borderId="59" xfId="2" applyNumberFormat="1" applyFont="1" applyFill="1" applyBorder="1" applyAlignment="1">
      <alignment horizontal="center"/>
    </xf>
    <xf numFmtId="1" fontId="2" fillId="3" borderId="57" xfId="2" applyNumberFormat="1" applyFont="1" applyFill="1" applyBorder="1" applyAlignment="1">
      <alignment horizontal="center"/>
    </xf>
    <xf numFmtId="1" fontId="2" fillId="3" borderId="58" xfId="2" applyNumberFormat="1" applyFont="1" applyFill="1" applyBorder="1" applyAlignment="1">
      <alignment horizontal="center"/>
    </xf>
    <xf numFmtId="1" fontId="2" fillId="3" borderId="59" xfId="2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54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" fontId="3" fillId="3" borderId="53" xfId="0" applyNumberFormat="1" applyFont="1" applyFill="1" applyBorder="1" applyAlignment="1">
      <alignment horizontal="center"/>
    </xf>
    <xf numFmtId="4" fontId="3" fillId="10" borderId="54" xfId="0" applyNumberFormat="1" applyFont="1" applyFill="1" applyBorder="1" applyAlignment="1">
      <alignment horizontal="center"/>
    </xf>
    <xf numFmtId="9" fontId="2" fillId="3" borderId="64" xfId="2" applyFont="1" applyFill="1" applyBorder="1" applyAlignment="1">
      <alignment horizontal="center"/>
    </xf>
    <xf numFmtId="3" fontId="3" fillId="3" borderId="65" xfId="0" applyNumberFormat="1" applyFont="1" applyFill="1" applyBorder="1" applyAlignment="1">
      <alignment horizontal="center"/>
    </xf>
    <xf numFmtId="3" fontId="3" fillId="10" borderId="63" xfId="0" applyNumberFormat="1" applyFont="1" applyFill="1" applyBorder="1" applyAlignment="1">
      <alignment horizontal="center"/>
    </xf>
    <xf numFmtId="3" fontId="3" fillId="9" borderId="62" xfId="0" applyNumberFormat="1" applyFont="1" applyFill="1" applyBorder="1" applyAlignment="1">
      <alignment horizontal="center"/>
    </xf>
    <xf numFmtId="2" fontId="3" fillId="9" borderId="63" xfId="0" applyNumberFormat="1" applyFont="1" applyFill="1" applyBorder="1" applyAlignment="1">
      <alignment horizontal="center"/>
    </xf>
    <xf numFmtId="9" fontId="3" fillId="9" borderId="63" xfId="2" applyFont="1" applyFill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3" fontId="3" fillId="2" borderId="66" xfId="0" applyNumberFormat="1" applyFont="1" applyFill="1" applyBorder="1" applyAlignment="1">
      <alignment horizontal="center"/>
    </xf>
    <xf numFmtId="3" fontId="3" fillId="2" borderId="67" xfId="0" applyNumberFormat="1" applyFont="1" applyFill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4" fontId="3" fillId="3" borderId="65" xfId="0" applyNumberFormat="1" applyFont="1" applyFill="1" applyBorder="1" applyAlignment="1">
      <alignment horizontal="center"/>
    </xf>
    <xf numFmtId="4" fontId="3" fillId="10" borderId="63" xfId="0" applyNumberFormat="1" applyFont="1" applyFill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3" fillId="3" borderId="53" xfId="0" applyNumberFormat="1" applyFont="1" applyFill="1" applyBorder="1" applyAlignment="1">
      <alignment horizontal="center"/>
    </xf>
    <xf numFmtId="0" fontId="0" fillId="0" borderId="18" xfId="0" applyBorder="1"/>
    <xf numFmtId="0" fontId="1" fillId="7" borderId="18" xfId="0" applyFont="1" applyFill="1" applyBorder="1"/>
    <xf numFmtId="0" fontId="8" fillId="7" borderId="18" xfId="0" applyFont="1" applyFill="1" applyBorder="1" applyAlignment="1">
      <alignment horizontal="left"/>
    </xf>
    <xf numFmtId="0" fontId="8" fillId="7" borderId="18" xfId="0" applyFont="1" applyFill="1" applyBorder="1" applyAlignment="1">
      <alignment horizontal="right"/>
    </xf>
    <xf numFmtId="3" fontId="8" fillId="7" borderId="18" xfId="0" applyNumberFormat="1" applyFont="1" applyFill="1" applyBorder="1" applyAlignment="1">
      <alignment horizontal="left"/>
    </xf>
    <xf numFmtId="0" fontId="8" fillId="7" borderId="69" xfId="0" applyFont="1" applyFill="1" applyBorder="1" applyAlignment="1">
      <alignment horizontal="right"/>
    </xf>
    <xf numFmtId="1" fontId="2" fillId="3" borderId="31" xfId="1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3" fontId="3" fillId="2" borderId="70" xfId="0" applyNumberFormat="1" applyFont="1" applyFill="1" applyBorder="1" applyAlignment="1">
      <alignment horizontal="center"/>
    </xf>
    <xf numFmtId="3" fontId="3" fillId="2" borderId="71" xfId="0" applyNumberFormat="1" applyFont="1" applyFill="1" applyBorder="1" applyAlignment="1">
      <alignment horizontal="center"/>
    </xf>
    <xf numFmtId="3" fontId="3" fillId="9" borderId="7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70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73" xfId="0" applyNumberFormat="1" applyFont="1" applyFill="1" applyBorder="1" applyAlignment="1">
      <alignment horizontal="center"/>
    </xf>
    <xf numFmtId="2" fontId="3" fillId="9" borderId="74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3" fontId="3" fillId="11" borderId="55" xfId="0" applyNumberFormat="1" applyFont="1" applyFill="1" applyBorder="1" applyAlignment="1">
      <alignment horizontal="center"/>
    </xf>
    <xf numFmtId="2" fontId="3" fillId="11" borderId="56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2" fillId="12" borderId="12" xfId="0" applyNumberFormat="1" applyFont="1" applyFill="1" applyBorder="1" applyAlignment="1">
      <alignment horizontal="center"/>
    </xf>
    <xf numFmtId="3" fontId="0" fillId="0" borderId="38" xfId="0" applyNumberFormat="1" applyBorder="1"/>
    <xf numFmtId="1" fontId="2" fillId="13" borderId="1" xfId="1" applyNumberFormat="1" applyFont="1" applyFill="1" applyBorder="1" applyAlignment="1">
      <alignment horizontal="center"/>
    </xf>
    <xf numFmtId="3" fontId="2" fillId="12" borderId="13" xfId="0" applyNumberFormat="1" applyFont="1" applyFill="1" applyBorder="1" applyAlignment="1">
      <alignment horizontal="center"/>
    </xf>
    <xf numFmtId="1" fontId="2" fillId="13" borderId="8" xfId="1" applyNumberFormat="1" applyFont="1" applyFill="1" applyBorder="1" applyAlignment="1">
      <alignment horizontal="center"/>
    </xf>
    <xf numFmtId="3" fontId="3" fillId="5" borderId="75" xfId="0" applyNumberFormat="1" applyFont="1" applyFill="1" applyBorder="1" applyAlignment="1">
      <alignment horizontal="center"/>
    </xf>
    <xf numFmtId="1" fontId="3" fillId="11" borderId="61" xfId="2" applyNumberFormat="1" applyFont="1" applyFill="1" applyBorder="1" applyAlignment="1">
      <alignment horizontal="center"/>
    </xf>
    <xf numFmtId="3" fontId="3" fillId="11" borderId="61" xfId="0" applyNumberFormat="1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7" xfId="2" applyNumberFormat="1" applyFont="1" applyFill="1" applyBorder="1" applyAlignment="1">
      <alignment horizontal="center"/>
    </xf>
    <xf numFmtId="1" fontId="2" fillId="0" borderId="51" xfId="1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2" fillId="0" borderId="58" xfId="2" applyNumberFormat="1" applyFont="1" applyFill="1" applyBorder="1" applyAlignment="1">
      <alignment horizontal="center"/>
    </xf>
    <xf numFmtId="1" fontId="2" fillId="0" borderId="20" xfId="1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1" fontId="2" fillId="0" borderId="19" xfId="1" applyNumberFormat="1" applyFont="1" applyBorder="1" applyAlignment="1">
      <alignment horizontal="center"/>
    </xf>
    <xf numFmtId="2" fontId="2" fillId="0" borderId="20" xfId="1" applyNumberFormat="1" applyFont="1" applyBorder="1" applyAlignment="1">
      <alignment horizontal="center"/>
    </xf>
    <xf numFmtId="1" fontId="2" fillId="0" borderId="52" xfId="1" applyNumberFormat="1" applyFont="1" applyBorder="1" applyAlignment="1">
      <alignment horizontal="center"/>
    </xf>
    <xf numFmtId="1" fontId="2" fillId="0" borderId="21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1" fontId="2" fillId="0" borderId="59" xfId="2" applyNumberFormat="1" applyFont="1" applyFill="1" applyBorder="1" applyAlignment="1">
      <alignment horizontal="center"/>
    </xf>
    <xf numFmtId="1" fontId="2" fillId="0" borderId="10" xfId="1" applyNumberFormat="1" applyFont="1" applyBorder="1" applyAlignment="1">
      <alignment horizontal="center"/>
    </xf>
  </cellXfs>
  <cellStyles count="3">
    <cellStyle name="Normal" xfId="0" builtinId="0"/>
    <cellStyle name="Normal_TAULA5.XLS" xfId="1" xr:uid="{00000000-0005-0000-0000-000001000000}"/>
    <cellStyle name="Porcentaje" xfId="2" builtinId="5"/>
  </cellStyles>
  <dxfs count="3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AG254"/>
  <sheetViews>
    <sheetView showGridLines="0" tabSelected="1" workbookViewId="0">
      <pane xSplit="1" topLeftCell="B1" activePane="topRight" state="frozen"/>
      <selection pane="topRight" activeCell="J2" sqref="J2"/>
    </sheetView>
  </sheetViews>
  <sheetFormatPr baseColWidth="10" defaultColWidth="12.7109375" defaultRowHeight="12.75" x14ac:dyDescent="0.2"/>
  <cols>
    <col min="1" max="1" width="10.42578125" customWidth="1"/>
    <col min="2" max="2" width="12.140625" customWidth="1"/>
    <col min="3" max="3" width="11" customWidth="1"/>
    <col min="4" max="4" width="11.28515625" customWidth="1"/>
    <col min="5" max="5" width="10.28515625" customWidth="1"/>
    <col min="6" max="6" width="7.140625" style="7" customWidth="1"/>
    <col min="7" max="7" width="11.42578125" customWidth="1"/>
    <col min="8" max="8" width="9.85546875" customWidth="1"/>
    <col min="9" max="9" width="7" style="7" customWidth="1"/>
    <col min="10" max="10" width="11.42578125" customWidth="1"/>
    <col min="11" max="11" width="10.28515625" customWidth="1"/>
    <col min="12" max="12" width="6.7109375" style="7" customWidth="1"/>
    <col min="13" max="13" width="10.85546875" customWidth="1"/>
    <col min="14" max="14" width="12.7109375" customWidth="1"/>
    <col min="15" max="16" width="12.7109375" style="7" customWidth="1"/>
    <col min="17" max="17" width="9.7109375" customWidth="1"/>
    <col min="18" max="18" width="9.5703125" customWidth="1"/>
    <col min="19" max="19" width="7" customWidth="1"/>
    <col min="20" max="20" width="9.7109375" customWidth="1"/>
    <col min="21" max="21" width="9.5703125" customWidth="1"/>
    <col min="22" max="22" width="7" customWidth="1"/>
    <col min="23" max="23" width="9.7109375" style="8" customWidth="1"/>
    <col min="24" max="24" width="9.7109375" customWidth="1"/>
    <col min="25" max="25" width="10" style="8" customWidth="1"/>
    <col min="26" max="26" width="9.140625" style="8" customWidth="1"/>
    <col min="27" max="27" width="15" style="8" customWidth="1"/>
    <col min="28" max="28" width="10.7109375" style="8" customWidth="1"/>
    <col min="29" max="29" width="11" style="8" customWidth="1"/>
    <col min="30" max="30" width="10.7109375" style="8" customWidth="1"/>
    <col min="31" max="31" width="10" style="8" customWidth="1"/>
  </cols>
  <sheetData>
    <row r="1" spans="1:32" ht="33.75" x14ac:dyDescent="0.5">
      <c r="A1" s="1"/>
      <c r="B1" s="45" t="s">
        <v>0</v>
      </c>
      <c r="C1" s="9"/>
      <c r="D1" s="1"/>
      <c r="E1" s="4"/>
      <c r="F1" s="10" t="s">
        <v>126</v>
      </c>
      <c r="H1" s="2"/>
      <c r="I1" s="10" t="s">
        <v>127</v>
      </c>
      <c r="J1" s="2"/>
      <c r="K1" s="10"/>
      <c r="L1" s="2"/>
      <c r="W1" s="3"/>
      <c r="X1" s="2"/>
      <c r="Y1" s="3"/>
      <c r="Z1" s="3"/>
      <c r="AA1" s="3"/>
      <c r="AB1" s="3"/>
      <c r="AC1" s="3"/>
      <c r="AD1" s="3"/>
      <c r="AE1" s="3"/>
    </row>
    <row r="2" spans="1:32" x14ac:dyDescent="0.2">
      <c r="A2" s="1"/>
      <c r="B2" s="88" t="s">
        <v>1</v>
      </c>
      <c r="C2" s="88">
        <v>1600</v>
      </c>
      <c r="D2" s="89" t="s">
        <v>2</v>
      </c>
      <c r="E2" s="91">
        <v>150</v>
      </c>
      <c r="F2" s="90" t="s">
        <v>3</v>
      </c>
      <c r="G2" s="100">
        <v>280</v>
      </c>
      <c r="H2" s="101"/>
      <c r="I2" s="2"/>
      <c r="J2" s="2"/>
      <c r="K2" s="2"/>
      <c r="L2" s="2"/>
      <c r="W2" s="3"/>
      <c r="X2" s="2"/>
      <c r="Y2" s="3"/>
      <c r="Z2" s="3"/>
      <c r="AA2" s="3"/>
      <c r="AB2" s="3"/>
      <c r="AC2" s="3"/>
      <c r="AD2" s="3"/>
      <c r="AE2" s="3"/>
    </row>
    <row r="3" spans="1:32" ht="13.5" thickBot="1" x14ac:dyDescent="0.25">
      <c r="B3" s="159"/>
      <c r="C3" s="160" t="s">
        <v>4</v>
      </c>
      <c r="D3" s="161" t="s">
        <v>2</v>
      </c>
      <c r="E3" s="162">
        <v>240</v>
      </c>
      <c r="F3" s="163" t="s">
        <v>3</v>
      </c>
      <c r="G3" s="164">
        <v>448</v>
      </c>
      <c r="H3" s="102"/>
    </row>
    <row r="4" spans="1:32" x14ac:dyDescent="0.2">
      <c r="A4" s="166" t="s">
        <v>5</v>
      </c>
      <c r="B4" s="167" t="s">
        <v>6</v>
      </c>
      <c r="C4" s="168" t="s">
        <v>6</v>
      </c>
      <c r="D4" s="167" t="s">
        <v>7</v>
      </c>
      <c r="E4" s="167" t="s">
        <v>8</v>
      </c>
      <c r="F4" s="169" t="s">
        <v>2</v>
      </c>
      <c r="G4" s="167" t="s">
        <v>9</v>
      </c>
      <c r="H4" s="167" t="s">
        <v>10</v>
      </c>
      <c r="I4" s="169" t="s">
        <v>3</v>
      </c>
      <c r="J4" s="167" t="s">
        <v>11</v>
      </c>
      <c r="K4" s="167" t="s">
        <v>12</v>
      </c>
      <c r="L4" s="169" t="s">
        <v>13</v>
      </c>
      <c r="M4" s="167" t="s">
        <v>14</v>
      </c>
      <c r="N4" s="168" t="s">
        <v>15</v>
      </c>
      <c r="O4" s="170" t="s">
        <v>16</v>
      </c>
      <c r="P4" s="168" t="s">
        <v>17</v>
      </c>
      <c r="Q4" s="167" t="s">
        <v>18</v>
      </c>
      <c r="R4" s="167" t="s">
        <v>19</v>
      </c>
      <c r="S4" s="169" t="s">
        <v>20</v>
      </c>
      <c r="T4" s="167" t="s">
        <v>21</v>
      </c>
      <c r="U4" s="167" t="s">
        <v>22</v>
      </c>
      <c r="V4" s="169" t="s">
        <v>23</v>
      </c>
      <c r="W4" s="171" t="s">
        <v>24</v>
      </c>
      <c r="X4" s="171" t="s">
        <v>25</v>
      </c>
      <c r="Y4" s="167" t="s">
        <v>26</v>
      </c>
      <c r="Z4" s="171" t="s">
        <v>27</v>
      </c>
      <c r="AA4" s="96" t="s">
        <v>28</v>
      </c>
      <c r="AB4" s="97" t="s">
        <v>29</v>
      </c>
      <c r="AC4" s="98" t="s">
        <v>30</v>
      </c>
      <c r="AD4" s="99" t="s">
        <v>28</v>
      </c>
      <c r="AE4" s="98" t="s">
        <v>28</v>
      </c>
      <c r="AF4" s="96" t="s">
        <v>122</v>
      </c>
    </row>
    <row r="5" spans="1:32" ht="13.5" thickBot="1" x14ac:dyDescent="0.25">
      <c r="A5" s="172" t="s">
        <v>31</v>
      </c>
      <c r="B5" s="173" t="s">
        <v>32</v>
      </c>
      <c r="C5" s="174" t="s">
        <v>33</v>
      </c>
      <c r="D5" s="173" t="s">
        <v>34</v>
      </c>
      <c r="E5" s="173" t="s">
        <v>34</v>
      </c>
      <c r="F5" s="175" t="s">
        <v>35</v>
      </c>
      <c r="G5" s="173" t="s">
        <v>34</v>
      </c>
      <c r="H5" s="173" t="s">
        <v>34</v>
      </c>
      <c r="I5" s="175" t="s">
        <v>35</v>
      </c>
      <c r="J5" s="173" t="s">
        <v>34</v>
      </c>
      <c r="K5" s="173" t="s">
        <v>34</v>
      </c>
      <c r="L5" s="175" t="s">
        <v>35</v>
      </c>
      <c r="M5" s="173"/>
      <c r="N5" s="174"/>
      <c r="O5" s="176"/>
      <c r="P5" s="174"/>
      <c r="Q5" s="173"/>
      <c r="R5" s="173"/>
      <c r="S5" s="175" t="s">
        <v>35</v>
      </c>
      <c r="T5" s="173"/>
      <c r="U5" s="173"/>
      <c r="V5" s="175" t="s">
        <v>35</v>
      </c>
      <c r="W5" s="177" t="s">
        <v>36</v>
      </c>
      <c r="X5" s="178" t="s">
        <v>37</v>
      </c>
      <c r="Y5" s="173" t="s">
        <v>38</v>
      </c>
      <c r="Z5" s="177" t="s">
        <v>39</v>
      </c>
      <c r="AA5" s="76" t="s">
        <v>6</v>
      </c>
      <c r="AB5" s="77" t="s">
        <v>40</v>
      </c>
      <c r="AC5" s="78" t="s">
        <v>41</v>
      </c>
      <c r="AD5" s="79" t="s">
        <v>42</v>
      </c>
      <c r="AE5" s="78" t="s">
        <v>43</v>
      </c>
      <c r="AF5" s="181" t="s">
        <v>123</v>
      </c>
    </row>
    <row r="6" spans="1:32" x14ac:dyDescent="0.2">
      <c r="A6" s="69" t="s">
        <v>44</v>
      </c>
      <c r="B6" s="33"/>
      <c r="C6" s="156"/>
      <c r="D6" s="70"/>
      <c r="E6" s="70"/>
      <c r="F6" s="126"/>
      <c r="G6" s="165"/>
      <c r="H6" s="70"/>
      <c r="I6" s="126"/>
      <c r="J6" s="165"/>
      <c r="K6" s="70"/>
      <c r="L6" s="126"/>
      <c r="M6" s="73"/>
      <c r="N6" s="152"/>
      <c r="O6" s="74"/>
      <c r="P6" s="156"/>
      <c r="Q6" s="73"/>
      <c r="R6" s="73"/>
      <c r="S6" s="135" t="e">
        <f t="shared" ref="S6:S11" si="0">100-((R6*100)/Q6)</f>
        <v>#DIV/0!</v>
      </c>
      <c r="T6" s="73"/>
      <c r="U6" s="73"/>
      <c r="V6" s="135" t="e">
        <f t="shared" ref="V6:V12" si="1">100-((U6*100)/T6)</f>
        <v>#DIV/0!</v>
      </c>
      <c r="W6" s="74"/>
      <c r="X6" s="75" t="e">
        <f t="shared" ref="X6:X17" si="2">W6/B6</f>
        <v>#DIV/0!</v>
      </c>
      <c r="Y6" s="75"/>
      <c r="Z6" s="20"/>
      <c r="AA6" s="80">
        <f>C6/$C$2</f>
        <v>0</v>
      </c>
      <c r="AB6" s="81">
        <f>(C6*D6)/1000</f>
        <v>0</v>
      </c>
      <c r="AC6" s="82">
        <f>(AB6)/$E$3</f>
        <v>0</v>
      </c>
      <c r="AD6" s="83">
        <f>(C6*G6)/1000</f>
        <v>0</v>
      </c>
      <c r="AE6" s="82">
        <f>(AD6)/$G$3</f>
        <v>0</v>
      </c>
      <c r="AF6" s="183">
        <f>(0.8*C6*G6)/60</f>
        <v>0</v>
      </c>
    </row>
    <row r="7" spans="1:32" x14ac:dyDescent="0.2">
      <c r="A7" s="36" t="s">
        <v>45</v>
      </c>
      <c r="B7" s="33"/>
      <c r="C7" s="157"/>
      <c r="D7" s="21"/>
      <c r="E7" s="21"/>
      <c r="F7" s="127"/>
      <c r="G7" s="21"/>
      <c r="H7" s="21"/>
      <c r="I7" s="127"/>
      <c r="J7" s="21"/>
      <c r="K7" s="21"/>
      <c r="L7" s="127"/>
      <c r="M7" s="18"/>
      <c r="N7" s="153"/>
      <c r="O7" s="23"/>
      <c r="P7" s="157"/>
      <c r="Q7" s="18"/>
      <c r="R7" s="18"/>
      <c r="S7" s="136" t="e">
        <f t="shared" si="0"/>
        <v>#DIV/0!</v>
      </c>
      <c r="T7" s="18"/>
      <c r="U7" s="18"/>
      <c r="V7" s="136" t="e">
        <f t="shared" si="1"/>
        <v>#DIV/0!</v>
      </c>
      <c r="W7" s="23"/>
      <c r="X7" s="5" t="e">
        <f t="shared" si="2"/>
        <v>#DIV/0!</v>
      </c>
      <c r="Y7" s="5"/>
      <c r="Z7" s="20"/>
      <c r="AA7" s="80">
        <f t="shared" ref="AA7:AA17" si="3">C7/$C$2</f>
        <v>0</v>
      </c>
      <c r="AB7" s="81">
        <f t="shared" ref="AB7:AB17" si="4">(C7*D7)/1000</f>
        <v>0</v>
      </c>
      <c r="AC7" s="82">
        <f t="shared" ref="AC7:AC19" si="5">(AB7)/$E$3</f>
        <v>0</v>
      </c>
      <c r="AD7" s="83">
        <f t="shared" ref="AD7:AD17" si="6">(C7*G7)/1000</f>
        <v>0</v>
      </c>
      <c r="AE7" s="82">
        <f t="shared" ref="AE7:AE19" si="7">(AD7)/$G$3</f>
        <v>0</v>
      </c>
      <c r="AF7" s="183">
        <f t="shared" ref="AF7:AF17" si="8">(0.8*C7*G7)/60</f>
        <v>0</v>
      </c>
    </row>
    <row r="8" spans="1:32" x14ac:dyDescent="0.2">
      <c r="A8" s="36" t="s">
        <v>46</v>
      </c>
      <c r="B8" s="33"/>
      <c r="C8" s="157"/>
      <c r="D8" s="21"/>
      <c r="E8" s="21"/>
      <c r="F8" s="127"/>
      <c r="G8" s="21"/>
      <c r="H8" s="21"/>
      <c r="I8" s="127"/>
      <c r="J8" s="21"/>
      <c r="K8" s="21"/>
      <c r="L8" s="127"/>
      <c r="M8" s="18"/>
      <c r="N8" s="153"/>
      <c r="O8" s="23"/>
      <c r="P8" s="157"/>
      <c r="Q8" s="18"/>
      <c r="R8" s="18"/>
      <c r="S8" s="136" t="e">
        <f t="shared" si="0"/>
        <v>#DIV/0!</v>
      </c>
      <c r="T8" s="18"/>
      <c r="U8" s="18"/>
      <c r="V8" s="136" t="e">
        <f t="shared" si="1"/>
        <v>#DIV/0!</v>
      </c>
      <c r="W8" s="23"/>
      <c r="X8" s="5" t="e">
        <f t="shared" si="2"/>
        <v>#DIV/0!</v>
      </c>
      <c r="Y8" s="5"/>
      <c r="Z8" s="20"/>
      <c r="AA8" s="80">
        <f t="shared" si="3"/>
        <v>0</v>
      </c>
      <c r="AB8" s="81">
        <f t="shared" si="4"/>
        <v>0</v>
      </c>
      <c r="AC8" s="82">
        <f t="shared" si="5"/>
        <v>0</v>
      </c>
      <c r="AD8" s="83">
        <f t="shared" si="6"/>
        <v>0</v>
      </c>
      <c r="AE8" s="82">
        <f t="shared" si="7"/>
        <v>0</v>
      </c>
      <c r="AF8" s="183">
        <f t="shared" si="8"/>
        <v>0</v>
      </c>
    </row>
    <row r="9" spans="1:32" x14ac:dyDescent="0.2">
      <c r="A9" s="36" t="s">
        <v>47</v>
      </c>
      <c r="B9" s="33"/>
      <c r="C9" s="157"/>
      <c r="D9" s="21"/>
      <c r="E9" s="21"/>
      <c r="F9" s="127"/>
      <c r="G9" s="21"/>
      <c r="H9" s="21"/>
      <c r="I9" s="127"/>
      <c r="J9" s="21"/>
      <c r="K9" s="21"/>
      <c r="L9" s="127"/>
      <c r="M9" s="18"/>
      <c r="N9" s="153"/>
      <c r="O9" s="23"/>
      <c r="P9" s="157"/>
      <c r="Q9" s="46"/>
      <c r="R9" s="18"/>
      <c r="S9" s="136" t="e">
        <f t="shared" si="0"/>
        <v>#DIV/0!</v>
      </c>
      <c r="T9" s="46"/>
      <c r="U9" s="18"/>
      <c r="V9" s="136" t="e">
        <f t="shared" si="1"/>
        <v>#DIV/0!</v>
      </c>
      <c r="W9" s="23"/>
      <c r="X9" s="5" t="e">
        <f t="shared" si="2"/>
        <v>#DIV/0!</v>
      </c>
      <c r="Y9" s="5"/>
      <c r="Z9" s="20"/>
      <c r="AA9" s="80">
        <f t="shared" si="3"/>
        <v>0</v>
      </c>
      <c r="AB9" s="81">
        <f t="shared" si="4"/>
        <v>0</v>
      </c>
      <c r="AC9" s="82">
        <f t="shared" si="5"/>
        <v>0</v>
      </c>
      <c r="AD9" s="83">
        <f t="shared" si="6"/>
        <v>0</v>
      </c>
      <c r="AE9" s="82">
        <f t="shared" si="7"/>
        <v>0</v>
      </c>
      <c r="AF9" s="183">
        <f t="shared" si="8"/>
        <v>0</v>
      </c>
    </row>
    <row r="10" spans="1:32" x14ac:dyDescent="0.2">
      <c r="A10" s="36" t="s">
        <v>48</v>
      </c>
      <c r="B10" s="33"/>
      <c r="C10" s="157"/>
      <c r="D10" s="21"/>
      <c r="E10" s="21"/>
      <c r="F10" s="127"/>
      <c r="G10" s="21"/>
      <c r="H10" s="21"/>
      <c r="I10" s="127"/>
      <c r="J10" s="21"/>
      <c r="K10" s="21"/>
      <c r="L10" s="127"/>
      <c r="M10" s="18"/>
      <c r="N10" s="153"/>
      <c r="O10" s="23"/>
      <c r="P10" s="157"/>
      <c r="Q10" s="46"/>
      <c r="R10" s="18"/>
      <c r="S10" s="136" t="e">
        <f t="shared" si="0"/>
        <v>#DIV/0!</v>
      </c>
      <c r="T10" s="46"/>
      <c r="U10" s="18"/>
      <c r="V10" s="136" t="e">
        <f t="shared" si="1"/>
        <v>#DIV/0!</v>
      </c>
      <c r="W10" s="23"/>
      <c r="X10" s="5" t="e">
        <f t="shared" si="2"/>
        <v>#DIV/0!</v>
      </c>
      <c r="Y10" s="5"/>
      <c r="Z10" s="20"/>
      <c r="AA10" s="80">
        <f t="shared" si="3"/>
        <v>0</v>
      </c>
      <c r="AB10" s="81">
        <f t="shared" si="4"/>
        <v>0</v>
      </c>
      <c r="AC10" s="82">
        <f t="shared" si="5"/>
        <v>0</v>
      </c>
      <c r="AD10" s="83">
        <f t="shared" si="6"/>
        <v>0</v>
      </c>
      <c r="AE10" s="82">
        <f t="shared" si="7"/>
        <v>0</v>
      </c>
      <c r="AF10" s="183">
        <f t="shared" si="8"/>
        <v>0</v>
      </c>
    </row>
    <row r="11" spans="1:32" x14ac:dyDescent="0.2">
      <c r="A11" s="36" t="s">
        <v>49</v>
      </c>
      <c r="B11" s="33"/>
      <c r="C11" s="157"/>
      <c r="D11" s="21"/>
      <c r="E11" s="21"/>
      <c r="F11" s="127"/>
      <c r="G11" s="21"/>
      <c r="H11" s="21"/>
      <c r="I11" s="127"/>
      <c r="J11" s="21"/>
      <c r="K11" s="21"/>
      <c r="L11" s="127"/>
      <c r="M11" s="18"/>
      <c r="N11" s="153"/>
      <c r="O11" s="23"/>
      <c r="P11" s="157"/>
      <c r="Q11" s="46"/>
      <c r="R11" s="18"/>
      <c r="S11" s="136" t="e">
        <f t="shared" si="0"/>
        <v>#DIV/0!</v>
      </c>
      <c r="T11" s="46"/>
      <c r="U11" s="18"/>
      <c r="V11" s="136" t="e">
        <f t="shared" si="1"/>
        <v>#DIV/0!</v>
      </c>
      <c r="W11" s="23"/>
      <c r="X11" s="5" t="e">
        <f t="shared" si="2"/>
        <v>#DIV/0!</v>
      </c>
      <c r="Y11" s="5"/>
      <c r="Z11" s="20"/>
      <c r="AA11" s="80">
        <f t="shared" si="3"/>
        <v>0</v>
      </c>
      <c r="AB11" s="81">
        <f t="shared" si="4"/>
        <v>0</v>
      </c>
      <c r="AC11" s="82">
        <f t="shared" si="5"/>
        <v>0</v>
      </c>
      <c r="AD11" s="83">
        <f t="shared" si="6"/>
        <v>0</v>
      </c>
      <c r="AE11" s="82">
        <f t="shared" si="7"/>
        <v>0</v>
      </c>
      <c r="AF11" s="183">
        <f t="shared" si="8"/>
        <v>0</v>
      </c>
    </row>
    <row r="12" spans="1:32" x14ac:dyDescent="0.2">
      <c r="A12" s="36" t="s">
        <v>50</v>
      </c>
      <c r="B12" s="33">
        <v>19184</v>
      </c>
      <c r="C12" s="157">
        <v>619</v>
      </c>
      <c r="D12" s="21">
        <v>56</v>
      </c>
      <c r="E12" s="30">
        <v>5</v>
      </c>
      <c r="F12" s="127">
        <v>91</v>
      </c>
      <c r="G12" s="21">
        <v>100</v>
      </c>
      <c r="H12" s="21">
        <v>5</v>
      </c>
      <c r="I12" s="127" t="s">
        <v>51</v>
      </c>
      <c r="J12" s="21">
        <v>204</v>
      </c>
      <c r="K12" s="21">
        <v>24</v>
      </c>
      <c r="L12" s="127" t="s">
        <v>52</v>
      </c>
      <c r="M12" s="18"/>
      <c r="N12" s="153"/>
      <c r="O12" s="23"/>
      <c r="P12" s="157"/>
      <c r="Q12" s="18">
        <v>29.5</v>
      </c>
      <c r="R12" s="18">
        <v>6.1</v>
      </c>
      <c r="S12" s="136">
        <f t="shared" ref="S12:S17" si="9">100-((R12*100)/Q12)</f>
        <v>79.322033898305079</v>
      </c>
      <c r="T12" s="18">
        <v>3.6</v>
      </c>
      <c r="U12" s="18">
        <v>2.2000000000000002</v>
      </c>
      <c r="V12" s="136">
        <f t="shared" si="1"/>
        <v>38.888888888888886</v>
      </c>
      <c r="W12" s="23">
        <v>13999</v>
      </c>
      <c r="X12" s="5">
        <f t="shared" si="2"/>
        <v>0.72972268557130937</v>
      </c>
      <c r="Y12" s="5">
        <v>23.03</v>
      </c>
      <c r="Z12" s="20">
        <v>24.8</v>
      </c>
      <c r="AA12" s="80">
        <f t="shared" si="3"/>
        <v>0.38687500000000002</v>
      </c>
      <c r="AB12" s="81">
        <f t="shared" si="4"/>
        <v>34.664000000000001</v>
      </c>
      <c r="AC12" s="82">
        <f t="shared" si="5"/>
        <v>0.14443333333333333</v>
      </c>
      <c r="AD12" s="83">
        <f t="shared" si="6"/>
        <v>61.9</v>
      </c>
      <c r="AE12" s="82">
        <f t="shared" si="7"/>
        <v>0.13816964285714287</v>
      </c>
      <c r="AF12" s="183">
        <f t="shared" si="8"/>
        <v>825.33333333333348</v>
      </c>
    </row>
    <row r="13" spans="1:32" x14ac:dyDescent="0.2">
      <c r="A13" s="36" t="s">
        <v>53</v>
      </c>
      <c r="B13" s="33">
        <v>19950</v>
      </c>
      <c r="C13" s="157">
        <v>644</v>
      </c>
      <c r="D13" s="21">
        <v>58</v>
      </c>
      <c r="E13" s="30">
        <v>7</v>
      </c>
      <c r="F13" s="127">
        <v>88</v>
      </c>
      <c r="G13" s="21">
        <v>160</v>
      </c>
      <c r="H13" s="21">
        <v>5</v>
      </c>
      <c r="I13" s="127" t="s">
        <v>54</v>
      </c>
      <c r="J13" s="21">
        <v>332</v>
      </c>
      <c r="K13" s="21">
        <v>24</v>
      </c>
      <c r="L13" s="127" t="s">
        <v>55</v>
      </c>
      <c r="M13" s="18"/>
      <c r="N13" s="153"/>
      <c r="O13" s="23"/>
      <c r="P13" s="157"/>
      <c r="Q13" s="18">
        <v>44</v>
      </c>
      <c r="R13" s="18">
        <v>7.5</v>
      </c>
      <c r="S13" s="136">
        <f t="shared" si="9"/>
        <v>82.954545454545453</v>
      </c>
      <c r="T13" s="18">
        <v>9</v>
      </c>
      <c r="U13" s="18">
        <v>1.1000000000000001</v>
      </c>
      <c r="V13" s="136">
        <f>100-((U13*100)/T13)</f>
        <v>87.777777777777771</v>
      </c>
      <c r="W13" s="23">
        <v>13099</v>
      </c>
      <c r="X13" s="5">
        <f t="shared" si="2"/>
        <v>0.65659147869674184</v>
      </c>
      <c r="Y13" s="5">
        <v>22.08</v>
      </c>
      <c r="Z13" s="20">
        <v>22.3</v>
      </c>
      <c r="AA13" s="80">
        <f t="shared" si="3"/>
        <v>0.40250000000000002</v>
      </c>
      <c r="AB13" s="81">
        <f t="shared" si="4"/>
        <v>37.351999999999997</v>
      </c>
      <c r="AC13" s="82">
        <f t="shared" si="5"/>
        <v>0.15563333333333332</v>
      </c>
      <c r="AD13" s="83">
        <f t="shared" si="6"/>
        <v>103.04</v>
      </c>
      <c r="AE13" s="82">
        <f t="shared" si="7"/>
        <v>0.23</v>
      </c>
      <c r="AF13" s="183">
        <f t="shared" si="8"/>
        <v>1373.8666666666666</v>
      </c>
    </row>
    <row r="14" spans="1:32" x14ac:dyDescent="0.2">
      <c r="A14" s="36" t="s">
        <v>56</v>
      </c>
      <c r="B14" s="33">
        <v>18317</v>
      </c>
      <c r="C14" s="157">
        <v>611</v>
      </c>
      <c r="D14" s="21">
        <v>57</v>
      </c>
      <c r="E14" s="30">
        <v>12</v>
      </c>
      <c r="F14" s="127">
        <v>86</v>
      </c>
      <c r="G14" s="21">
        <v>135</v>
      </c>
      <c r="H14" s="21">
        <v>14</v>
      </c>
      <c r="I14" s="127" t="s">
        <v>57</v>
      </c>
      <c r="J14" s="21">
        <v>311</v>
      </c>
      <c r="K14" s="21">
        <v>30</v>
      </c>
      <c r="L14" s="127" t="s">
        <v>57</v>
      </c>
      <c r="M14" s="18"/>
      <c r="N14" s="153"/>
      <c r="O14" s="23"/>
      <c r="P14" s="157"/>
      <c r="Q14" s="18">
        <v>70.8</v>
      </c>
      <c r="R14" s="18">
        <v>23.7</v>
      </c>
      <c r="S14" s="136">
        <f t="shared" si="9"/>
        <v>66.525423728813564</v>
      </c>
      <c r="T14" s="18">
        <v>5.6</v>
      </c>
      <c r="U14" s="18">
        <v>7</v>
      </c>
      <c r="V14" s="136"/>
      <c r="W14" s="23">
        <v>11219</v>
      </c>
      <c r="X14" s="5">
        <f t="shared" si="2"/>
        <v>0.61249112845990061</v>
      </c>
      <c r="Y14" s="5">
        <v>20.18</v>
      </c>
      <c r="Z14" s="20">
        <v>20.7</v>
      </c>
      <c r="AA14" s="80">
        <f t="shared" si="3"/>
        <v>0.38187500000000002</v>
      </c>
      <c r="AB14" s="81">
        <f t="shared" si="4"/>
        <v>34.826999999999998</v>
      </c>
      <c r="AC14" s="82">
        <f t="shared" si="5"/>
        <v>0.14511250000000001</v>
      </c>
      <c r="AD14" s="83">
        <f t="shared" si="6"/>
        <v>82.484999999999999</v>
      </c>
      <c r="AE14" s="82">
        <f t="shared" si="7"/>
        <v>0.18411830357142858</v>
      </c>
      <c r="AF14" s="183">
        <f t="shared" si="8"/>
        <v>1099.8</v>
      </c>
    </row>
    <row r="15" spans="1:32" x14ac:dyDescent="0.2">
      <c r="A15" s="36" t="s">
        <v>58</v>
      </c>
      <c r="B15" s="33">
        <v>19986</v>
      </c>
      <c r="C15" s="157">
        <v>645</v>
      </c>
      <c r="D15" s="21">
        <v>388</v>
      </c>
      <c r="E15" s="30">
        <v>4</v>
      </c>
      <c r="F15" s="127">
        <v>98</v>
      </c>
      <c r="G15" s="21">
        <v>420</v>
      </c>
      <c r="H15" s="21">
        <v>7</v>
      </c>
      <c r="I15" s="127" t="s">
        <v>59</v>
      </c>
      <c r="J15" s="21">
        <v>816</v>
      </c>
      <c r="K15" s="21">
        <v>19</v>
      </c>
      <c r="L15" s="127" t="s">
        <v>59</v>
      </c>
      <c r="M15" s="18"/>
      <c r="N15" s="153"/>
      <c r="O15" s="23"/>
      <c r="P15" s="157"/>
      <c r="Q15" s="18">
        <v>45</v>
      </c>
      <c r="R15" s="18">
        <v>9.4</v>
      </c>
      <c r="S15" s="136">
        <f t="shared" si="9"/>
        <v>79.111111111111114</v>
      </c>
      <c r="T15" s="18">
        <v>7</v>
      </c>
      <c r="U15" s="18">
        <v>0.6</v>
      </c>
      <c r="V15" s="136">
        <f>100-((U15*100)/T15)</f>
        <v>91.428571428571431</v>
      </c>
      <c r="W15" s="23">
        <v>11322</v>
      </c>
      <c r="X15" s="5">
        <f t="shared" si="2"/>
        <v>0.56649654758330836</v>
      </c>
      <c r="Y15" s="5">
        <v>0</v>
      </c>
      <c r="Z15" s="20"/>
      <c r="AA15" s="80">
        <f t="shared" si="3"/>
        <v>0.40312500000000001</v>
      </c>
      <c r="AB15" s="81">
        <f t="shared" si="4"/>
        <v>250.26</v>
      </c>
      <c r="AC15" s="82">
        <f t="shared" si="5"/>
        <v>1.0427500000000001</v>
      </c>
      <c r="AD15" s="83">
        <f t="shared" si="6"/>
        <v>270.89999999999998</v>
      </c>
      <c r="AE15" s="82">
        <f t="shared" si="7"/>
        <v>0.60468749999999993</v>
      </c>
      <c r="AF15" s="183">
        <f t="shared" si="8"/>
        <v>3612</v>
      </c>
    </row>
    <row r="16" spans="1:32" x14ac:dyDescent="0.2">
      <c r="A16" s="36" t="s">
        <v>60</v>
      </c>
      <c r="B16" s="33">
        <v>16252</v>
      </c>
      <c r="C16" s="157">
        <v>542</v>
      </c>
      <c r="D16" s="21">
        <v>73</v>
      </c>
      <c r="E16" s="30">
        <v>4</v>
      </c>
      <c r="F16" s="127">
        <v>95</v>
      </c>
      <c r="G16" s="21">
        <v>140</v>
      </c>
      <c r="H16" s="21">
        <v>5</v>
      </c>
      <c r="I16" s="127" t="s">
        <v>61</v>
      </c>
      <c r="J16" s="21">
        <v>278</v>
      </c>
      <c r="K16" s="21">
        <v>17</v>
      </c>
      <c r="L16" s="127" t="s">
        <v>62</v>
      </c>
      <c r="M16" s="18"/>
      <c r="N16" s="153"/>
      <c r="O16" s="23"/>
      <c r="P16" s="157"/>
      <c r="Q16" s="18">
        <v>41.5</v>
      </c>
      <c r="R16" s="18">
        <v>10.199999999999999</v>
      </c>
      <c r="S16" s="136">
        <f t="shared" si="9"/>
        <v>75.421686746987959</v>
      </c>
      <c r="T16" s="18">
        <v>3.9</v>
      </c>
      <c r="U16" s="18">
        <v>0.4</v>
      </c>
      <c r="V16" s="136">
        <f>100-((U16*100)/T16)</f>
        <v>89.743589743589737</v>
      </c>
      <c r="W16" s="23">
        <v>11320</v>
      </c>
      <c r="X16" s="5">
        <f t="shared" si="2"/>
        <v>0.69652965788825993</v>
      </c>
      <c r="Y16" s="5">
        <v>23.28</v>
      </c>
      <c r="Z16" s="20">
        <v>18.7</v>
      </c>
      <c r="AA16" s="80">
        <f t="shared" si="3"/>
        <v>0.33875</v>
      </c>
      <c r="AB16" s="81">
        <f t="shared" si="4"/>
        <v>39.566000000000003</v>
      </c>
      <c r="AC16" s="82">
        <f t="shared" si="5"/>
        <v>0.16485833333333336</v>
      </c>
      <c r="AD16" s="83">
        <f t="shared" si="6"/>
        <v>75.88</v>
      </c>
      <c r="AE16" s="82">
        <f t="shared" si="7"/>
        <v>0.169375</v>
      </c>
      <c r="AF16" s="183">
        <f t="shared" si="8"/>
        <v>1011.7333333333333</v>
      </c>
    </row>
    <row r="17" spans="1:32" ht="13.5" thickBot="1" x14ac:dyDescent="0.25">
      <c r="A17" s="36" t="s">
        <v>63</v>
      </c>
      <c r="B17" s="34">
        <v>15899</v>
      </c>
      <c r="C17" s="157">
        <v>513</v>
      </c>
      <c r="D17" s="28">
        <v>42</v>
      </c>
      <c r="E17" s="31">
        <v>26</v>
      </c>
      <c r="F17" s="128">
        <v>38</v>
      </c>
      <c r="G17" s="31">
        <v>108</v>
      </c>
      <c r="H17" s="28">
        <v>27</v>
      </c>
      <c r="I17" s="128" t="s">
        <v>64</v>
      </c>
      <c r="J17" s="31">
        <v>234</v>
      </c>
      <c r="K17" s="28">
        <v>67</v>
      </c>
      <c r="L17" s="128" t="s">
        <v>65</v>
      </c>
      <c r="M17" s="18"/>
      <c r="N17" s="153"/>
      <c r="O17" s="23"/>
      <c r="P17" s="157"/>
      <c r="Q17" s="18">
        <v>47.5</v>
      </c>
      <c r="R17" s="18">
        <v>27.4</v>
      </c>
      <c r="S17" s="137">
        <f t="shared" si="9"/>
        <v>42.315789473684212</v>
      </c>
      <c r="T17" s="18">
        <v>3.6</v>
      </c>
      <c r="U17" s="18">
        <v>0.5</v>
      </c>
      <c r="V17" s="137">
        <f>100-((U17*100)/T17)</f>
        <v>86.111111111111114</v>
      </c>
      <c r="W17" s="24">
        <v>10747</v>
      </c>
      <c r="X17" s="5">
        <f t="shared" si="2"/>
        <v>0.67595446254481417</v>
      </c>
      <c r="Y17" s="44">
        <v>24.76</v>
      </c>
      <c r="Z17" s="47">
        <v>16.100000000000001</v>
      </c>
      <c r="AA17" s="80">
        <f t="shared" si="3"/>
        <v>0.32062499999999999</v>
      </c>
      <c r="AB17" s="81">
        <f t="shared" si="4"/>
        <v>21.545999999999999</v>
      </c>
      <c r="AC17" s="82">
        <f t="shared" si="5"/>
        <v>8.9774999999999994E-2</v>
      </c>
      <c r="AD17" s="83">
        <f t="shared" si="6"/>
        <v>55.404000000000003</v>
      </c>
      <c r="AE17" s="82">
        <f t="shared" si="7"/>
        <v>0.12366964285714287</v>
      </c>
      <c r="AF17" s="183">
        <f t="shared" si="8"/>
        <v>738.72</v>
      </c>
    </row>
    <row r="18" spans="1:32" ht="13.5" thickTop="1" x14ac:dyDescent="0.2">
      <c r="A18" s="39" t="s">
        <v>66</v>
      </c>
      <c r="B18" s="40">
        <f t="shared" ref="B18" si="10">SUM(B6:B17)</f>
        <v>109588</v>
      </c>
      <c r="C18" s="144"/>
      <c r="D18" s="48"/>
      <c r="E18" s="48"/>
      <c r="F18" s="129"/>
      <c r="G18" s="48"/>
      <c r="H18" s="48"/>
      <c r="I18" s="129"/>
      <c r="J18" s="48"/>
      <c r="K18" s="48"/>
      <c r="L18" s="129"/>
      <c r="M18" s="43"/>
      <c r="N18" s="154"/>
      <c r="O18" s="158"/>
      <c r="P18" s="144"/>
      <c r="Q18" s="43"/>
      <c r="R18" s="43"/>
      <c r="S18" s="129" t="e">
        <f>SUM(S6:S17)</f>
        <v>#DIV/0!</v>
      </c>
      <c r="T18" s="43"/>
      <c r="U18" s="43"/>
      <c r="V18" s="129" t="e">
        <f>SUM(V6:V17)</f>
        <v>#DIV/0!</v>
      </c>
      <c r="W18" s="40">
        <f>SUM(W6:W17)</f>
        <v>71706</v>
      </c>
      <c r="X18" s="42" t="e">
        <f>SUM(X6:X17)</f>
        <v>#DIV/0!</v>
      </c>
      <c r="Y18" s="40">
        <f>SUM(Y6:Y17)</f>
        <v>113.33</v>
      </c>
      <c r="Z18" s="41">
        <f>SUM(Z6:Z17)</f>
        <v>102.6</v>
      </c>
      <c r="AA18" s="84"/>
      <c r="AB18" s="85"/>
      <c r="AC18" s="86"/>
      <c r="AD18" s="87"/>
      <c r="AE18" s="86"/>
      <c r="AF18" s="187"/>
    </row>
    <row r="19" spans="1:32" ht="13.5" thickBot="1" x14ac:dyDescent="0.25">
      <c r="A19" s="38" t="s">
        <v>67</v>
      </c>
      <c r="B19" s="103">
        <f>SUM(AVERAGE(B6:B17))</f>
        <v>18264.666666666668</v>
      </c>
      <c r="C19" s="145">
        <f t="shared" ref="C19:V19" si="11">SUM(AVERAGE(C6:C17))</f>
        <v>595.66666666666663</v>
      </c>
      <c r="D19" s="103">
        <f t="shared" si="11"/>
        <v>112.33333333333333</v>
      </c>
      <c r="E19" s="103">
        <f>SUM(AVERAGE(E6:E17))</f>
        <v>9.6666666666666661</v>
      </c>
      <c r="F19" s="130">
        <f>SUM(AVERAGE(F6:F17))</f>
        <v>82.666666666666671</v>
      </c>
      <c r="G19" s="103">
        <f>SUM(AVERAGE(G6:G17))</f>
        <v>177.16666666666666</v>
      </c>
      <c r="H19" s="103">
        <f>SUM(AVERAGE(H6:H17))</f>
        <v>10.5</v>
      </c>
      <c r="I19" s="130" t="e">
        <f>SUM(AVERAGE(I6:I17))</f>
        <v>#DIV/0!</v>
      </c>
      <c r="J19" s="103">
        <f t="shared" si="11"/>
        <v>362.5</v>
      </c>
      <c r="K19" s="103">
        <f>SUM(AVERAGE(K6:K17))</f>
        <v>30.166666666666668</v>
      </c>
      <c r="L19" s="130" t="e">
        <f>SUM(AVERAGE(L6:L17))</f>
        <v>#DIV/0!</v>
      </c>
      <c r="M19" s="19" t="e">
        <f t="shared" si="11"/>
        <v>#DIV/0!</v>
      </c>
      <c r="N19" s="155" t="e">
        <f t="shared" si="11"/>
        <v>#DIV/0!</v>
      </c>
      <c r="O19" s="123" t="e">
        <f t="shared" si="11"/>
        <v>#DIV/0!</v>
      </c>
      <c r="P19" s="145" t="e">
        <f t="shared" si="11"/>
        <v>#DIV/0!</v>
      </c>
      <c r="Q19" s="19">
        <f t="shared" si="11"/>
        <v>46.383333333333333</v>
      </c>
      <c r="R19" s="19">
        <f t="shared" si="11"/>
        <v>14.049999999999997</v>
      </c>
      <c r="S19" s="130" t="e">
        <f t="shared" si="11"/>
        <v>#DIV/0!</v>
      </c>
      <c r="T19" s="19">
        <f t="shared" si="11"/>
        <v>5.4499999999999993</v>
      </c>
      <c r="U19" s="19">
        <f t="shared" si="11"/>
        <v>1.9666666666666668</v>
      </c>
      <c r="V19" s="130" t="e">
        <f t="shared" si="11"/>
        <v>#DIV/0!</v>
      </c>
      <c r="W19" s="6">
        <f>SUM(AVERAGE(W6:W17))</f>
        <v>11951</v>
      </c>
      <c r="X19" s="35" t="e">
        <f>SUM(AVERAGE(X6:X17))</f>
        <v>#DIV/0!</v>
      </c>
      <c r="Y19" s="6">
        <f>SUM(AVERAGE(Y6:Y17))</f>
        <v>18.888333333333332</v>
      </c>
      <c r="Z19" s="6">
        <f>SUM(AVERAGE(Z6:Z17))</f>
        <v>20.52</v>
      </c>
      <c r="AA19" s="92">
        <f t="shared" ref="AA19" si="12">C19/$C$2</f>
        <v>0.37229166666666663</v>
      </c>
      <c r="AB19" s="93">
        <f t="shared" ref="AB19" si="13">(C19*D19)/1000</f>
        <v>66.913222222222217</v>
      </c>
      <c r="AC19" s="94">
        <f t="shared" si="5"/>
        <v>0.27880509259259256</v>
      </c>
      <c r="AD19" s="95">
        <f t="shared" ref="AD19" si="14">(C19*G19)/1000</f>
        <v>105.53227777777776</v>
      </c>
      <c r="AE19" s="94">
        <f t="shared" si="7"/>
        <v>0.23556312003968252</v>
      </c>
      <c r="AF19" s="190">
        <f>AVERAGE(AF6:AF17)</f>
        <v>721.78777777777771</v>
      </c>
    </row>
    <row r="20" spans="1:32" ht="13.5" thickTop="1" x14ac:dyDescent="0.2"/>
    <row r="21" spans="1:32" ht="13.5" thickBot="1" x14ac:dyDescent="0.25"/>
    <row r="22" spans="1:32" ht="13.5" thickTop="1" x14ac:dyDescent="0.2">
      <c r="A22" s="11" t="s">
        <v>5</v>
      </c>
      <c r="B22" s="12" t="s">
        <v>6</v>
      </c>
      <c r="C22" s="150" t="s">
        <v>6</v>
      </c>
      <c r="D22" s="12" t="s">
        <v>7</v>
      </c>
      <c r="E22" s="12" t="s">
        <v>8</v>
      </c>
      <c r="F22" s="124" t="s">
        <v>2</v>
      </c>
      <c r="G22" s="12" t="s">
        <v>9</v>
      </c>
      <c r="H22" s="12" t="s">
        <v>10</v>
      </c>
      <c r="I22" s="124" t="s">
        <v>3</v>
      </c>
      <c r="J22" s="12" t="s">
        <v>11</v>
      </c>
      <c r="K22" s="12" t="s">
        <v>12</v>
      </c>
      <c r="L22" s="124" t="s">
        <v>13</v>
      </c>
      <c r="M22" s="12" t="s">
        <v>14</v>
      </c>
      <c r="N22" s="150" t="s">
        <v>15</v>
      </c>
      <c r="O22" s="118" t="s">
        <v>16</v>
      </c>
      <c r="P22" s="150" t="s">
        <v>17</v>
      </c>
      <c r="Q22" s="12" t="s">
        <v>18</v>
      </c>
      <c r="R22" s="12" t="s">
        <v>19</v>
      </c>
      <c r="S22" s="124" t="s">
        <v>20</v>
      </c>
      <c r="T22" s="12" t="s">
        <v>21</v>
      </c>
      <c r="U22" s="12" t="s">
        <v>22</v>
      </c>
      <c r="V22" s="124" t="s">
        <v>23</v>
      </c>
      <c r="W22" s="13" t="s">
        <v>24</v>
      </c>
      <c r="X22" s="13" t="s">
        <v>25</v>
      </c>
      <c r="Y22" s="12" t="s">
        <v>26</v>
      </c>
      <c r="Z22" s="13" t="s">
        <v>27</v>
      </c>
      <c r="AA22" s="96" t="s">
        <v>28</v>
      </c>
      <c r="AB22" s="97" t="s">
        <v>29</v>
      </c>
      <c r="AC22" s="98" t="s">
        <v>30</v>
      </c>
      <c r="AD22" s="99" t="s">
        <v>28</v>
      </c>
      <c r="AE22" s="98" t="s">
        <v>28</v>
      </c>
      <c r="AF22" s="96" t="s">
        <v>122</v>
      </c>
    </row>
    <row r="23" spans="1:32" ht="13.5" thickBot="1" x14ac:dyDescent="0.25">
      <c r="A23" s="14" t="s">
        <v>68</v>
      </c>
      <c r="B23" s="15" t="s">
        <v>32</v>
      </c>
      <c r="C23" s="151" t="s">
        <v>33</v>
      </c>
      <c r="D23" s="15" t="s">
        <v>34</v>
      </c>
      <c r="E23" s="15" t="s">
        <v>34</v>
      </c>
      <c r="F23" s="125" t="s">
        <v>35</v>
      </c>
      <c r="G23" s="15" t="s">
        <v>34</v>
      </c>
      <c r="H23" s="15" t="s">
        <v>34</v>
      </c>
      <c r="I23" s="125" t="s">
        <v>35</v>
      </c>
      <c r="J23" s="15" t="s">
        <v>34</v>
      </c>
      <c r="K23" s="15" t="s">
        <v>34</v>
      </c>
      <c r="L23" s="125" t="s">
        <v>35</v>
      </c>
      <c r="M23" s="15"/>
      <c r="N23" s="151"/>
      <c r="O23" s="119"/>
      <c r="P23" s="151"/>
      <c r="Q23" s="15"/>
      <c r="R23" s="15"/>
      <c r="S23" s="125" t="s">
        <v>35</v>
      </c>
      <c r="T23" s="15"/>
      <c r="U23" s="15"/>
      <c r="V23" s="125" t="s">
        <v>35</v>
      </c>
      <c r="W23" s="17" t="s">
        <v>36</v>
      </c>
      <c r="X23" s="16" t="s">
        <v>37</v>
      </c>
      <c r="Y23" s="15" t="s">
        <v>38</v>
      </c>
      <c r="Z23" s="17" t="s">
        <v>39</v>
      </c>
      <c r="AA23" s="76" t="s">
        <v>6</v>
      </c>
      <c r="AB23" s="77" t="s">
        <v>40</v>
      </c>
      <c r="AC23" s="78" t="s">
        <v>41</v>
      </c>
      <c r="AD23" s="79" t="s">
        <v>42</v>
      </c>
      <c r="AE23" s="78" t="s">
        <v>43</v>
      </c>
      <c r="AF23" s="181" t="s">
        <v>123</v>
      </c>
    </row>
    <row r="24" spans="1:32" ht="13.5" thickTop="1" x14ac:dyDescent="0.2">
      <c r="A24" s="36" t="s">
        <v>44</v>
      </c>
      <c r="B24" s="32"/>
      <c r="C24" s="156"/>
      <c r="D24" s="25"/>
      <c r="E24" s="25"/>
      <c r="F24" s="126"/>
      <c r="G24" s="29"/>
      <c r="H24" s="25"/>
      <c r="I24" s="126"/>
      <c r="J24" s="29"/>
      <c r="K24" s="25"/>
      <c r="L24" s="126"/>
      <c r="M24" s="18"/>
      <c r="N24" s="152"/>
      <c r="O24" s="74"/>
      <c r="P24" s="156"/>
      <c r="Q24" s="18"/>
      <c r="R24" s="18"/>
      <c r="S24" s="135"/>
      <c r="T24" s="18"/>
      <c r="U24" s="18"/>
      <c r="V24" s="135"/>
      <c r="W24" s="22"/>
      <c r="X24" s="5"/>
      <c r="Y24" s="26"/>
      <c r="Z24" s="27"/>
      <c r="AA24" s="80">
        <f>C24/$C$2</f>
        <v>0</v>
      </c>
      <c r="AB24" s="81">
        <f>(C24*D24)/1000</f>
        <v>0</v>
      </c>
      <c r="AC24" s="82">
        <f>(AB24)/$E$3</f>
        <v>0</v>
      </c>
      <c r="AD24" s="83">
        <f>(C24*G24)/1000</f>
        <v>0</v>
      </c>
      <c r="AE24" s="82">
        <f>(AD24)/$G$3</f>
        <v>0</v>
      </c>
      <c r="AF24" s="183">
        <f>(0.8*C24*G24)/60</f>
        <v>0</v>
      </c>
    </row>
    <row r="25" spans="1:32" x14ac:dyDescent="0.2">
      <c r="A25" s="36" t="s">
        <v>45</v>
      </c>
      <c r="B25" s="33"/>
      <c r="C25" s="157"/>
      <c r="D25" s="21"/>
      <c r="E25" s="21"/>
      <c r="F25" s="127"/>
      <c r="G25" s="21"/>
      <c r="H25" s="21"/>
      <c r="I25" s="127"/>
      <c r="J25" s="21"/>
      <c r="K25" s="21"/>
      <c r="L25" s="127"/>
      <c r="M25" s="18"/>
      <c r="N25" s="153"/>
      <c r="O25" s="23"/>
      <c r="P25" s="157"/>
      <c r="Q25" s="18"/>
      <c r="R25" s="18"/>
      <c r="S25" s="136"/>
      <c r="T25" s="18"/>
      <c r="U25" s="18"/>
      <c r="V25" s="136"/>
      <c r="W25" s="23"/>
      <c r="X25" s="5"/>
      <c r="Y25" s="5"/>
      <c r="Z25" s="20"/>
      <c r="AA25" s="80">
        <f t="shared" ref="AA25:AA35" si="15">C25/$C$2</f>
        <v>0</v>
      </c>
      <c r="AB25" s="81">
        <f t="shared" ref="AB25:AB35" si="16">(C25*D25)/1000</f>
        <v>0</v>
      </c>
      <c r="AC25" s="82">
        <f t="shared" ref="AC25:AC37" si="17">(AB25)/$E$3</f>
        <v>0</v>
      </c>
      <c r="AD25" s="83">
        <f t="shared" ref="AD25:AD35" si="18">(C25*G25)/1000</f>
        <v>0</v>
      </c>
      <c r="AE25" s="82">
        <f t="shared" ref="AE25:AE37" si="19">(AD25)/$G$3</f>
        <v>0</v>
      </c>
      <c r="AF25" s="183">
        <f t="shared" ref="AF25:AF35" si="20">(0.8*C25*G25)/60</f>
        <v>0</v>
      </c>
    </row>
    <row r="26" spans="1:32" x14ac:dyDescent="0.2">
      <c r="A26" s="36" t="s">
        <v>46</v>
      </c>
      <c r="B26" s="33"/>
      <c r="C26" s="157"/>
      <c r="D26" s="21"/>
      <c r="E26" s="21"/>
      <c r="F26" s="127"/>
      <c r="G26" s="21"/>
      <c r="H26" s="21"/>
      <c r="I26" s="127"/>
      <c r="J26" s="21"/>
      <c r="K26" s="21"/>
      <c r="L26" s="127"/>
      <c r="M26" s="18"/>
      <c r="N26" s="153"/>
      <c r="O26" s="23"/>
      <c r="P26" s="157"/>
      <c r="Q26" s="18"/>
      <c r="R26" s="18"/>
      <c r="S26" s="136"/>
      <c r="T26" s="18"/>
      <c r="U26" s="18"/>
      <c r="V26" s="136"/>
      <c r="W26" s="23"/>
      <c r="X26" s="5"/>
      <c r="Y26" s="5"/>
      <c r="Z26" s="20"/>
      <c r="AA26" s="80">
        <f t="shared" si="15"/>
        <v>0</v>
      </c>
      <c r="AB26" s="81">
        <f t="shared" si="16"/>
        <v>0</v>
      </c>
      <c r="AC26" s="82">
        <f t="shared" si="17"/>
        <v>0</v>
      </c>
      <c r="AD26" s="83">
        <f t="shared" si="18"/>
        <v>0</v>
      </c>
      <c r="AE26" s="82">
        <f t="shared" si="19"/>
        <v>0</v>
      </c>
      <c r="AF26" s="183">
        <f t="shared" si="20"/>
        <v>0</v>
      </c>
    </row>
    <row r="27" spans="1:32" x14ac:dyDescent="0.2">
      <c r="A27" s="36" t="s">
        <v>47</v>
      </c>
      <c r="B27" s="33"/>
      <c r="C27" s="157"/>
      <c r="D27" s="21"/>
      <c r="E27" s="21"/>
      <c r="F27" s="127"/>
      <c r="G27" s="21"/>
      <c r="H27" s="21"/>
      <c r="I27" s="127"/>
      <c r="J27" s="21"/>
      <c r="K27" s="21"/>
      <c r="L27" s="127"/>
      <c r="M27" s="18"/>
      <c r="N27" s="153"/>
      <c r="O27" s="23"/>
      <c r="P27" s="157"/>
      <c r="Q27" s="46"/>
      <c r="R27" s="18"/>
      <c r="S27" s="136"/>
      <c r="T27" s="46"/>
      <c r="U27" s="18"/>
      <c r="V27" s="136"/>
      <c r="W27" s="23"/>
      <c r="X27" s="5"/>
      <c r="Y27" s="5"/>
      <c r="Z27" s="20"/>
      <c r="AA27" s="80">
        <f t="shared" si="15"/>
        <v>0</v>
      </c>
      <c r="AB27" s="81">
        <f t="shared" si="16"/>
        <v>0</v>
      </c>
      <c r="AC27" s="82">
        <f t="shared" si="17"/>
        <v>0</v>
      </c>
      <c r="AD27" s="83">
        <f t="shared" si="18"/>
        <v>0</v>
      </c>
      <c r="AE27" s="82">
        <f t="shared" si="19"/>
        <v>0</v>
      </c>
      <c r="AF27" s="183">
        <f t="shared" si="20"/>
        <v>0</v>
      </c>
    </row>
    <row r="28" spans="1:32" x14ac:dyDescent="0.2">
      <c r="A28" s="36" t="s">
        <v>48</v>
      </c>
      <c r="B28" s="33"/>
      <c r="C28" s="157"/>
      <c r="D28" s="21"/>
      <c r="E28" s="21"/>
      <c r="F28" s="127"/>
      <c r="G28" s="21"/>
      <c r="H28" s="21"/>
      <c r="I28" s="127"/>
      <c r="J28" s="21"/>
      <c r="K28" s="21"/>
      <c r="L28" s="127"/>
      <c r="M28" s="18"/>
      <c r="N28" s="153"/>
      <c r="O28" s="23"/>
      <c r="P28" s="157"/>
      <c r="Q28" s="46"/>
      <c r="R28" s="18"/>
      <c r="S28" s="136"/>
      <c r="T28" s="46"/>
      <c r="U28" s="18"/>
      <c r="V28" s="136"/>
      <c r="W28" s="23"/>
      <c r="X28" s="5"/>
      <c r="Y28" s="5"/>
      <c r="Z28" s="20"/>
      <c r="AA28" s="80">
        <f t="shared" si="15"/>
        <v>0</v>
      </c>
      <c r="AB28" s="81">
        <f t="shared" si="16"/>
        <v>0</v>
      </c>
      <c r="AC28" s="82">
        <f t="shared" si="17"/>
        <v>0</v>
      </c>
      <c r="AD28" s="83">
        <f t="shared" si="18"/>
        <v>0</v>
      </c>
      <c r="AE28" s="82">
        <f t="shared" si="19"/>
        <v>0</v>
      </c>
      <c r="AF28" s="183">
        <f t="shared" si="20"/>
        <v>0</v>
      </c>
    </row>
    <row r="29" spans="1:32" x14ac:dyDescent="0.2">
      <c r="A29" s="36" t="s">
        <v>49</v>
      </c>
      <c r="B29" s="33"/>
      <c r="C29" s="157"/>
      <c r="D29" s="21"/>
      <c r="E29" s="21"/>
      <c r="F29" s="127"/>
      <c r="G29" s="21"/>
      <c r="H29" s="21"/>
      <c r="I29" s="127"/>
      <c r="J29" s="21"/>
      <c r="K29" s="21"/>
      <c r="L29" s="127"/>
      <c r="M29" s="18"/>
      <c r="N29" s="153"/>
      <c r="O29" s="23"/>
      <c r="P29" s="157"/>
      <c r="Q29" s="46"/>
      <c r="R29" s="18"/>
      <c r="S29" s="136"/>
      <c r="T29" s="46"/>
      <c r="U29" s="18"/>
      <c r="V29" s="136"/>
      <c r="W29" s="23"/>
      <c r="X29" s="5"/>
      <c r="Y29" s="5"/>
      <c r="Z29" s="20"/>
      <c r="AA29" s="80">
        <f t="shared" si="15"/>
        <v>0</v>
      </c>
      <c r="AB29" s="81">
        <f t="shared" si="16"/>
        <v>0</v>
      </c>
      <c r="AC29" s="82">
        <f t="shared" si="17"/>
        <v>0</v>
      </c>
      <c r="AD29" s="83">
        <f t="shared" si="18"/>
        <v>0</v>
      </c>
      <c r="AE29" s="82">
        <f t="shared" si="19"/>
        <v>0</v>
      </c>
      <c r="AF29" s="183">
        <f t="shared" si="20"/>
        <v>0</v>
      </c>
    </row>
    <row r="30" spans="1:32" x14ac:dyDescent="0.2">
      <c r="A30" s="36" t="s">
        <v>50</v>
      </c>
      <c r="B30" s="33">
        <v>15830</v>
      </c>
      <c r="C30" s="157">
        <v>609</v>
      </c>
      <c r="D30" s="21">
        <v>129</v>
      </c>
      <c r="E30" s="21">
        <v>10</v>
      </c>
      <c r="F30" s="127">
        <v>92</v>
      </c>
      <c r="G30" s="21">
        <v>185</v>
      </c>
      <c r="H30" s="21">
        <v>4</v>
      </c>
      <c r="I30" s="127" t="s">
        <v>59</v>
      </c>
      <c r="J30" s="21">
        <v>306</v>
      </c>
      <c r="K30" s="21">
        <v>54</v>
      </c>
      <c r="L30" s="127" t="s">
        <v>69</v>
      </c>
      <c r="M30" s="18">
        <v>7.2</v>
      </c>
      <c r="N30" s="153">
        <v>7.8</v>
      </c>
      <c r="O30" s="23">
        <v>1.6</v>
      </c>
      <c r="P30" s="157">
        <v>1.544</v>
      </c>
      <c r="Q30" s="18">
        <v>36</v>
      </c>
      <c r="R30" s="18">
        <v>5.3</v>
      </c>
      <c r="S30" s="136">
        <f t="shared" ref="S30:S35" si="21">100-((R30*100)/Q30)</f>
        <v>85.277777777777771</v>
      </c>
      <c r="T30" s="18">
        <v>14</v>
      </c>
      <c r="U30" s="18">
        <v>4.3</v>
      </c>
      <c r="V30" s="136">
        <f t="shared" ref="V30:V35" si="22">100-((U30*100)/T30)</f>
        <v>69.285714285714278</v>
      </c>
      <c r="W30" s="23">
        <v>10669</v>
      </c>
      <c r="X30" s="5">
        <f t="shared" ref="X30:X35" si="23">W30/B30</f>
        <v>0.67397346809854708</v>
      </c>
      <c r="Y30" s="5"/>
      <c r="Z30" s="20"/>
      <c r="AA30" s="80">
        <f t="shared" si="15"/>
        <v>0.38062499999999999</v>
      </c>
      <c r="AB30" s="81">
        <f t="shared" si="16"/>
        <v>78.561000000000007</v>
      </c>
      <c r="AC30" s="82">
        <f t="shared" si="17"/>
        <v>0.3273375</v>
      </c>
      <c r="AD30" s="83">
        <f t="shared" si="18"/>
        <v>112.66500000000001</v>
      </c>
      <c r="AE30" s="82">
        <f t="shared" si="19"/>
        <v>0.25148437500000004</v>
      </c>
      <c r="AF30" s="183">
        <f t="shared" si="20"/>
        <v>1502.2000000000003</v>
      </c>
    </row>
    <row r="31" spans="1:32" x14ac:dyDescent="0.2">
      <c r="A31" s="36" t="s">
        <v>53</v>
      </c>
      <c r="B31" s="33">
        <v>18442</v>
      </c>
      <c r="C31" s="157">
        <v>595</v>
      </c>
      <c r="D31" s="21">
        <v>156</v>
      </c>
      <c r="E31" s="21">
        <v>8</v>
      </c>
      <c r="F31" s="127">
        <v>95</v>
      </c>
      <c r="G31" s="21">
        <v>305</v>
      </c>
      <c r="H31" s="21">
        <v>6</v>
      </c>
      <c r="I31" s="127" t="s">
        <v>59</v>
      </c>
      <c r="J31" s="21">
        <v>504</v>
      </c>
      <c r="K31" s="21">
        <v>51</v>
      </c>
      <c r="L31" s="127" t="s">
        <v>57</v>
      </c>
      <c r="M31" s="18">
        <v>7.3</v>
      </c>
      <c r="N31" s="153">
        <v>7.8</v>
      </c>
      <c r="O31" s="23">
        <v>2.0670000000000002</v>
      </c>
      <c r="P31" s="157">
        <v>1.5329999999999999</v>
      </c>
      <c r="Q31" s="18">
        <v>64</v>
      </c>
      <c r="R31" s="18">
        <v>5</v>
      </c>
      <c r="S31" s="136">
        <f t="shared" si="21"/>
        <v>92.1875</v>
      </c>
      <c r="T31" s="18">
        <v>10</v>
      </c>
      <c r="U31" s="18">
        <v>4.5999999999999996</v>
      </c>
      <c r="V31" s="136">
        <f t="shared" si="22"/>
        <v>54.000000000000007</v>
      </c>
      <c r="W31" s="23">
        <v>14209</v>
      </c>
      <c r="X31" s="5">
        <f t="shared" si="23"/>
        <v>0.77046958030582369</v>
      </c>
      <c r="Y31" s="5">
        <v>20.6</v>
      </c>
      <c r="Z31" s="20">
        <v>18</v>
      </c>
      <c r="AA31" s="80">
        <f t="shared" si="15"/>
        <v>0.37187500000000001</v>
      </c>
      <c r="AB31" s="81">
        <f t="shared" si="16"/>
        <v>92.82</v>
      </c>
      <c r="AC31" s="82">
        <f t="shared" si="17"/>
        <v>0.38674999999999998</v>
      </c>
      <c r="AD31" s="83">
        <f t="shared" si="18"/>
        <v>181.47499999999999</v>
      </c>
      <c r="AE31" s="82">
        <f t="shared" si="19"/>
        <v>0.40507812500000001</v>
      </c>
      <c r="AF31" s="183">
        <f t="shared" si="20"/>
        <v>2419.6666666666665</v>
      </c>
    </row>
    <row r="32" spans="1:32" x14ac:dyDescent="0.2">
      <c r="A32" s="36" t="s">
        <v>56</v>
      </c>
      <c r="B32" s="33">
        <v>12328</v>
      </c>
      <c r="C32" s="157">
        <v>411</v>
      </c>
      <c r="D32" s="21">
        <v>194</v>
      </c>
      <c r="E32" s="21">
        <v>10</v>
      </c>
      <c r="F32" s="127">
        <v>95</v>
      </c>
      <c r="G32" s="21">
        <v>273</v>
      </c>
      <c r="H32" s="21">
        <v>5</v>
      </c>
      <c r="I32" s="127" t="s">
        <v>59</v>
      </c>
      <c r="J32" s="21">
        <v>402</v>
      </c>
      <c r="K32" s="21">
        <v>52</v>
      </c>
      <c r="L32" s="127" t="s">
        <v>70</v>
      </c>
      <c r="M32" s="18">
        <v>7.4</v>
      </c>
      <c r="N32" s="153">
        <v>7.7</v>
      </c>
      <c r="O32" s="23">
        <v>1.9279999999999999</v>
      </c>
      <c r="P32" s="157">
        <v>1.649</v>
      </c>
      <c r="Q32" s="18">
        <v>46</v>
      </c>
      <c r="R32" s="18">
        <v>3.6</v>
      </c>
      <c r="S32" s="136">
        <f t="shared" si="21"/>
        <v>92.173913043478265</v>
      </c>
      <c r="T32" s="18">
        <v>9</v>
      </c>
      <c r="U32" s="18">
        <v>3.9</v>
      </c>
      <c r="V32" s="136">
        <f t="shared" si="22"/>
        <v>56.666666666666664</v>
      </c>
      <c r="W32" s="23">
        <v>12328</v>
      </c>
      <c r="X32" s="5">
        <f t="shared" si="23"/>
        <v>1</v>
      </c>
      <c r="Y32" s="5">
        <v>23.6</v>
      </c>
      <c r="Z32" s="20">
        <v>17.3</v>
      </c>
      <c r="AA32" s="80">
        <f t="shared" si="15"/>
        <v>0.25687500000000002</v>
      </c>
      <c r="AB32" s="81">
        <f t="shared" si="16"/>
        <v>79.733999999999995</v>
      </c>
      <c r="AC32" s="82">
        <f t="shared" si="17"/>
        <v>0.33222499999999999</v>
      </c>
      <c r="AD32" s="83">
        <f t="shared" si="18"/>
        <v>112.203</v>
      </c>
      <c r="AE32" s="82">
        <f t="shared" si="19"/>
        <v>0.250453125</v>
      </c>
      <c r="AF32" s="183">
        <f t="shared" si="20"/>
        <v>1496.0400000000002</v>
      </c>
    </row>
    <row r="33" spans="1:32" x14ac:dyDescent="0.2">
      <c r="A33" s="36" t="s">
        <v>58</v>
      </c>
      <c r="B33" s="33">
        <v>17399</v>
      </c>
      <c r="C33" s="157">
        <v>561</v>
      </c>
      <c r="D33" s="21">
        <v>392</v>
      </c>
      <c r="E33" s="21">
        <v>15</v>
      </c>
      <c r="F33" s="127">
        <v>96</v>
      </c>
      <c r="G33" s="21">
        <v>465</v>
      </c>
      <c r="H33" s="21">
        <v>13</v>
      </c>
      <c r="I33" s="127" t="s">
        <v>54</v>
      </c>
      <c r="J33" s="21">
        <v>737</v>
      </c>
      <c r="K33" s="21">
        <v>78</v>
      </c>
      <c r="L33" s="127" t="s">
        <v>71</v>
      </c>
      <c r="M33" s="18">
        <v>7.4</v>
      </c>
      <c r="N33" s="153">
        <v>7.7</v>
      </c>
      <c r="O33" s="23">
        <v>2.198</v>
      </c>
      <c r="P33" s="157">
        <v>1.6020000000000001</v>
      </c>
      <c r="Q33" s="18">
        <v>85</v>
      </c>
      <c r="R33" s="18">
        <v>7.9</v>
      </c>
      <c r="S33" s="136">
        <f t="shared" si="21"/>
        <v>90.705882352941174</v>
      </c>
      <c r="T33" s="18">
        <v>12</v>
      </c>
      <c r="U33" s="18">
        <v>4.3</v>
      </c>
      <c r="V33" s="136">
        <f t="shared" si="22"/>
        <v>64.166666666666657</v>
      </c>
      <c r="W33" s="23">
        <v>12176</v>
      </c>
      <c r="X33" s="5">
        <f t="shared" si="23"/>
        <v>0.69981033392723724</v>
      </c>
      <c r="Y33" s="5">
        <v>22.58</v>
      </c>
      <c r="Z33" s="20">
        <v>16.899999999999999</v>
      </c>
      <c r="AA33" s="80">
        <f t="shared" si="15"/>
        <v>0.35062500000000002</v>
      </c>
      <c r="AB33" s="81">
        <f t="shared" si="16"/>
        <v>219.91200000000001</v>
      </c>
      <c r="AC33" s="82">
        <f t="shared" si="17"/>
        <v>0.9163</v>
      </c>
      <c r="AD33" s="83">
        <f t="shared" si="18"/>
        <v>260.86500000000001</v>
      </c>
      <c r="AE33" s="82">
        <f t="shared" si="19"/>
        <v>0.5822879464285714</v>
      </c>
      <c r="AF33" s="183">
        <f t="shared" si="20"/>
        <v>3478.2</v>
      </c>
    </row>
    <row r="34" spans="1:32" x14ac:dyDescent="0.2">
      <c r="A34" s="36" t="s">
        <v>60</v>
      </c>
      <c r="B34" s="33">
        <v>18002</v>
      </c>
      <c r="C34" s="157">
        <v>600</v>
      </c>
      <c r="D34" s="21">
        <v>163</v>
      </c>
      <c r="E34" s="21">
        <v>11</v>
      </c>
      <c r="F34" s="127">
        <v>94</v>
      </c>
      <c r="G34" s="21">
        <v>328</v>
      </c>
      <c r="H34" s="21">
        <v>5</v>
      </c>
      <c r="I34" s="127" t="s">
        <v>59</v>
      </c>
      <c r="J34" s="21">
        <v>486</v>
      </c>
      <c r="K34" s="21">
        <v>33</v>
      </c>
      <c r="L34" s="127" t="s">
        <v>55</v>
      </c>
      <c r="M34" s="18">
        <v>7.4</v>
      </c>
      <c r="N34" s="153">
        <v>7.6</v>
      </c>
      <c r="O34" s="23">
        <v>1.9910000000000001</v>
      </c>
      <c r="P34" s="157">
        <v>1.1120000000000001</v>
      </c>
      <c r="Q34" s="18">
        <v>72</v>
      </c>
      <c r="R34" s="18">
        <v>5.2</v>
      </c>
      <c r="S34" s="136">
        <f t="shared" si="21"/>
        <v>92.777777777777771</v>
      </c>
      <c r="T34" s="18">
        <v>12</v>
      </c>
      <c r="U34" s="18">
        <v>0.8</v>
      </c>
      <c r="V34" s="136">
        <f t="shared" si="22"/>
        <v>93.333333333333329</v>
      </c>
      <c r="W34" s="23">
        <v>10510</v>
      </c>
      <c r="X34" s="5">
        <f t="shared" si="23"/>
        <v>0.58382401955338292</v>
      </c>
      <c r="Y34" s="5">
        <v>0</v>
      </c>
      <c r="Z34" s="20"/>
      <c r="AA34" s="80">
        <f t="shared" si="15"/>
        <v>0.375</v>
      </c>
      <c r="AB34" s="81">
        <f t="shared" si="16"/>
        <v>97.8</v>
      </c>
      <c r="AC34" s="82">
        <f t="shared" si="17"/>
        <v>0.40749999999999997</v>
      </c>
      <c r="AD34" s="83">
        <f t="shared" si="18"/>
        <v>196.8</v>
      </c>
      <c r="AE34" s="82">
        <f t="shared" si="19"/>
        <v>0.43928571428571433</v>
      </c>
      <c r="AF34" s="183">
        <f t="shared" si="20"/>
        <v>2624</v>
      </c>
    </row>
    <row r="35" spans="1:32" ht="13.5" thickBot="1" x14ac:dyDescent="0.25">
      <c r="A35" s="36" t="s">
        <v>63</v>
      </c>
      <c r="B35" s="34">
        <v>14995</v>
      </c>
      <c r="C35" s="157">
        <v>484</v>
      </c>
      <c r="D35" s="28">
        <v>201</v>
      </c>
      <c r="E35" s="28">
        <v>9</v>
      </c>
      <c r="F35" s="128">
        <v>96</v>
      </c>
      <c r="G35" s="31">
        <v>365</v>
      </c>
      <c r="H35" s="28">
        <v>5</v>
      </c>
      <c r="I35" s="128" t="s">
        <v>72</v>
      </c>
      <c r="J35" s="31">
        <v>618</v>
      </c>
      <c r="K35" s="28">
        <v>62</v>
      </c>
      <c r="L35" s="128" t="s">
        <v>57</v>
      </c>
      <c r="M35" s="18">
        <v>7.5</v>
      </c>
      <c r="N35" s="153">
        <v>7.7</v>
      </c>
      <c r="O35" s="23">
        <v>2.0449999999999999</v>
      </c>
      <c r="P35" s="157">
        <v>1.4330000000000001</v>
      </c>
      <c r="Q35" s="18">
        <v>84</v>
      </c>
      <c r="R35" s="18">
        <v>4.3</v>
      </c>
      <c r="S35" s="137">
        <f t="shared" si="21"/>
        <v>94.88095238095238</v>
      </c>
      <c r="T35" s="18">
        <v>13</v>
      </c>
      <c r="U35" s="18">
        <v>1.3</v>
      </c>
      <c r="V35" s="137">
        <f t="shared" si="22"/>
        <v>90</v>
      </c>
      <c r="W35" s="24">
        <v>10426</v>
      </c>
      <c r="X35" s="5">
        <f t="shared" si="23"/>
        <v>0.69529843281093695</v>
      </c>
      <c r="Y35" s="44">
        <v>25.84</v>
      </c>
      <c r="Z35" s="47">
        <v>19.5</v>
      </c>
      <c r="AA35" s="80">
        <f t="shared" si="15"/>
        <v>0.30249999999999999</v>
      </c>
      <c r="AB35" s="81">
        <f t="shared" si="16"/>
        <v>97.284000000000006</v>
      </c>
      <c r="AC35" s="82">
        <f t="shared" si="17"/>
        <v>0.40535000000000004</v>
      </c>
      <c r="AD35" s="83">
        <f t="shared" si="18"/>
        <v>176.66</v>
      </c>
      <c r="AE35" s="82">
        <f t="shared" si="19"/>
        <v>0.39433035714285714</v>
      </c>
      <c r="AF35" s="183">
        <f t="shared" si="20"/>
        <v>2355.4666666666672</v>
      </c>
    </row>
    <row r="36" spans="1:32" ht="13.5" thickTop="1" x14ac:dyDescent="0.2">
      <c r="A36" s="39" t="s">
        <v>73</v>
      </c>
      <c r="B36" s="40">
        <f>SUM(B24:B35)</f>
        <v>96996</v>
      </c>
      <c r="C36" s="144"/>
      <c r="D36" s="48"/>
      <c r="E36" s="48"/>
      <c r="F36" s="129"/>
      <c r="G36" s="48"/>
      <c r="H36" s="48"/>
      <c r="I36" s="129"/>
      <c r="J36" s="48"/>
      <c r="K36" s="48"/>
      <c r="L36" s="129"/>
      <c r="M36" s="43"/>
      <c r="N36" s="154"/>
      <c r="O36" s="158"/>
      <c r="P36" s="144"/>
      <c r="Q36" s="43"/>
      <c r="R36" s="43"/>
      <c r="S36" s="129"/>
      <c r="T36" s="43"/>
      <c r="U36" s="43"/>
      <c r="V36" s="129"/>
      <c r="W36" s="40">
        <f>SUM(W24:W35)</f>
        <v>70318</v>
      </c>
      <c r="X36" s="42"/>
      <c r="Y36" s="40">
        <f>SUM(Y24:Y35)</f>
        <v>92.62</v>
      </c>
      <c r="Z36" s="41">
        <f>SUM(Z24:Z35)</f>
        <v>71.699999999999989</v>
      </c>
      <c r="AA36" s="84"/>
      <c r="AB36" s="85"/>
      <c r="AC36" s="86"/>
      <c r="AD36" s="87"/>
      <c r="AE36" s="86"/>
      <c r="AF36" s="187"/>
    </row>
    <row r="37" spans="1:32" ht="13.5" thickBot="1" x14ac:dyDescent="0.25">
      <c r="A37" s="38" t="s">
        <v>74</v>
      </c>
      <c r="B37" s="6">
        <f>SUM(AVERAGE(B24:B35))</f>
        <v>16166</v>
      </c>
      <c r="C37" s="145">
        <f t="shared" ref="C37:V37" si="24">SUM(AVERAGE(C24:C35))</f>
        <v>543.33333333333337</v>
      </c>
      <c r="D37" s="103">
        <f t="shared" si="24"/>
        <v>205.83333333333334</v>
      </c>
      <c r="E37" s="103">
        <f>SUM(AVERAGE(E24:E35))</f>
        <v>10.5</v>
      </c>
      <c r="F37" s="130">
        <f>SUM(AVERAGE(F24:F35))</f>
        <v>94.666666666666671</v>
      </c>
      <c r="G37" s="103">
        <f>SUM(AVERAGE(G24:G35))</f>
        <v>320.16666666666669</v>
      </c>
      <c r="H37" s="103">
        <f>SUM(AVERAGE(H24:H35))</f>
        <v>6.333333333333333</v>
      </c>
      <c r="I37" s="130">
        <f>(I30+I31+I32+I33+I34+I35)/6</f>
        <v>98</v>
      </c>
      <c r="J37" s="103">
        <f t="shared" si="24"/>
        <v>508.83333333333331</v>
      </c>
      <c r="K37" s="103">
        <f>SUM(AVERAGE(K24:K35))</f>
        <v>55</v>
      </c>
      <c r="L37" s="130">
        <f>(L30+L31+L32+L33+L34+L35)/6</f>
        <v>88.5</v>
      </c>
      <c r="M37" s="19">
        <f t="shared" si="24"/>
        <v>7.3666666666666663</v>
      </c>
      <c r="N37" s="155">
        <f t="shared" si="24"/>
        <v>7.7166666666666677</v>
      </c>
      <c r="O37" s="123">
        <f t="shared" si="24"/>
        <v>1.9715</v>
      </c>
      <c r="P37" s="145">
        <f t="shared" si="24"/>
        <v>1.4788333333333334</v>
      </c>
      <c r="Q37" s="19">
        <f t="shared" si="24"/>
        <v>64.5</v>
      </c>
      <c r="R37" s="19">
        <f t="shared" si="24"/>
        <v>5.2166666666666668</v>
      </c>
      <c r="S37" s="130">
        <f t="shared" si="24"/>
        <v>91.333967222154556</v>
      </c>
      <c r="T37" s="19">
        <f t="shared" si="24"/>
        <v>11.666666666666666</v>
      </c>
      <c r="U37" s="19">
        <f t="shared" si="24"/>
        <v>3.1999999999999997</v>
      </c>
      <c r="V37" s="130">
        <f t="shared" si="24"/>
        <v>71.24206349206348</v>
      </c>
      <c r="W37" s="6">
        <f>SUM(AVERAGE(W24:W35))</f>
        <v>11719.666666666666</v>
      </c>
      <c r="X37" s="35">
        <f>SUM(AVERAGE(X24:X35))</f>
        <v>0.73722930578265455</v>
      </c>
      <c r="Y37" s="6">
        <f>SUM(AVERAGE(Y24:Y35))</f>
        <v>18.524000000000001</v>
      </c>
      <c r="Z37" s="6">
        <f>SUM(AVERAGE(Z24:Z35))</f>
        <v>17.924999999999997</v>
      </c>
      <c r="AA37" s="92">
        <f t="shared" ref="AA37" si="25">C37/$C$2</f>
        <v>0.33958333333333335</v>
      </c>
      <c r="AB37" s="93">
        <f t="shared" ref="AB37" si="26">(C37*D37)/1000</f>
        <v>111.83611111111112</v>
      </c>
      <c r="AC37" s="94">
        <f t="shared" si="17"/>
        <v>0.46598379629629633</v>
      </c>
      <c r="AD37" s="95">
        <f t="shared" ref="AD37" si="27">(C37*G37)/1000</f>
        <v>173.95722222222224</v>
      </c>
      <c r="AE37" s="94">
        <f t="shared" si="19"/>
        <v>0.38829737103174605</v>
      </c>
      <c r="AF37" s="190">
        <f>AVERAGE(AF24:AF35)</f>
        <v>1156.2977777777778</v>
      </c>
    </row>
    <row r="38" spans="1:32" ht="13.5" thickTop="1" x14ac:dyDescent="0.2"/>
    <row r="39" spans="1:32" ht="13.5" thickBot="1" x14ac:dyDescent="0.25"/>
    <row r="40" spans="1:32" ht="13.5" thickTop="1" x14ac:dyDescent="0.2">
      <c r="A40" s="11" t="s">
        <v>5</v>
      </c>
      <c r="B40" s="12" t="s">
        <v>6</v>
      </c>
      <c r="C40" s="150" t="s">
        <v>6</v>
      </c>
      <c r="D40" s="12" t="s">
        <v>7</v>
      </c>
      <c r="E40" s="12" t="s">
        <v>8</v>
      </c>
      <c r="F40" s="124" t="s">
        <v>2</v>
      </c>
      <c r="G40" s="12" t="s">
        <v>9</v>
      </c>
      <c r="H40" s="12" t="s">
        <v>10</v>
      </c>
      <c r="I40" s="124" t="s">
        <v>3</v>
      </c>
      <c r="J40" s="12" t="s">
        <v>11</v>
      </c>
      <c r="K40" s="12" t="s">
        <v>12</v>
      </c>
      <c r="L40" s="124" t="s">
        <v>13</v>
      </c>
      <c r="M40" s="12" t="s">
        <v>14</v>
      </c>
      <c r="N40" s="150" t="s">
        <v>15</v>
      </c>
      <c r="O40" s="118" t="s">
        <v>16</v>
      </c>
      <c r="P40" s="150" t="s">
        <v>17</v>
      </c>
      <c r="Q40" s="12" t="s">
        <v>18</v>
      </c>
      <c r="R40" s="12" t="s">
        <v>19</v>
      </c>
      <c r="S40" s="124" t="s">
        <v>20</v>
      </c>
      <c r="T40" s="12" t="s">
        <v>21</v>
      </c>
      <c r="U40" s="12" t="s">
        <v>22</v>
      </c>
      <c r="V40" s="124" t="s">
        <v>23</v>
      </c>
      <c r="W40" s="13" t="s">
        <v>24</v>
      </c>
      <c r="X40" s="13" t="s">
        <v>25</v>
      </c>
      <c r="Y40" s="12" t="s">
        <v>26</v>
      </c>
      <c r="Z40" s="13" t="s">
        <v>27</v>
      </c>
      <c r="AA40" s="96" t="s">
        <v>28</v>
      </c>
      <c r="AB40" s="97" t="s">
        <v>29</v>
      </c>
      <c r="AC40" s="98" t="s">
        <v>30</v>
      </c>
      <c r="AD40" s="99" t="s">
        <v>28</v>
      </c>
      <c r="AE40" s="98" t="s">
        <v>28</v>
      </c>
      <c r="AF40" s="96" t="s">
        <v>122</v>
      </c>
    </row>
    <row r="41" spans="1:32" ht="13.5" thickBot="1" x14ac:dyDescent="0.25">
      <c r="A41" s="14" t="s">
        <v>75</v>
      </c>
      <c r="B41" s="15" t="s">
        <v>32</v>
      </c>
      <c r="C41" s="151" t="s">
        <v>33</v>
      </c>
      <c r="D41" s="15" t="s">
        <v>34</v>
      </c>
      <c r="E41" s="15" t="s">
        <v>34</v>
      </c>
      <c r="F41" s="125" t="s">
        <v>35</v>
      </c>
      <c r="G41" s="15" t="s">
        <v>34</v>
      </c>
      <c r="H41" s="15" t="s">
        <v>34</v>
      </c>
      <c r="I41" s="125" t="s">
        <v>35</v>
      </c>
      <c r="J41" s="15" t="s">
        <v>34</v>
      </c>
      <c r="K41" s="15" t="s">
        <v>34</v>
      </c>
      <c r="L41" s="125" t="s">
        <v>35</v>
      </c>
      <c r="M41" s="15"/>
      <c r="N41" s="151"/>
      <c r="O41" s="119"/>
      <c r="P41" s="151"/>
      <c r="Q41" s="15"/>
      <c r="R41" s="15"/>
      <c r="S41" s="125" t="s">
        <v>35</v>
      </c>
      <c r="T41" s="15"/>
      <c r="U41" s="15"/>
      <c r="V41" s="125" t="s">
        <v>35</v>
      </c>
      <c r="W41" s="17" t="s">
        <v>36</v>
      </c>
      <c r="X41" s="16" t="s">
        <v>37</v>
      </c>
      <c r="Y41" s="15" t="s">
        <v>38</v>
      </c>
      <c r="Z41" s="17" t="s">
        <v>39</v>
      </c>
      <c r="AA41" s="76" t="s">
        <v>6</v>
      </c>
      <c r="AB41" s="77" t="s">
        <v>40</v>
      </c>
      <c r="AC41" s="78" t="s">
        <v>41</v>
      </c>
      <c r="AD41" s="79" t="s">
        <v>42</v>
      </c>
      <c r="AE41" s="78" t="s">
        <v>43</v>
      </c>
      <c r="AF41" s="181" t="s">
        <v>123</v>
      </c>
    </row>
    <row r="42" spans="1:32" ht="13.5" thickTop="1" x14ac:dyDescent="0.2">
      <c r="A42" s="36" t="s">
        <v>44</v>
      </c>
      <c r="B42" s="32">
        <v>17108</v>
      </c>
      <c r="C42" s="156">
        <v>552</v>
      </c>
      <c r="D42" s="25">
        <v>170</v>
      </c>
      <c r="E42" s="25">
        <v>7</v>
      </c>
      <c r="F42" s="126">
        <v>96</v>
      </c>
      <c r="G42" s="29">
        <v>335</v>
      </c>
      <c r="H42" s="25">
        <v>5</v>
      </c>
      <c r="I42" s="126">
        <v>99</v>
      </c>
      <c r="J42" s="29">
        <v>543</v>
      </c>
      <c r="K42" s="25">
        <v>42</v>
      </c>
      <c r="L42" s="126">
        <v>92</v>
      </c>
      <c r="M42" s="18">
        <v>7.3</v>
      </c>
      <c r="N42" s="152">
        <v>7.5</v>
      </c>
      <c r="O42" s="74">
        <v>1.9</v>
      </c>
      <c r="P42" s="156">
        <v>1.3069999999999999</v>
      </c>
      <c r="Q42" s="18">
        <v>69</v>
      </c>
      <c r="R42" s="18">
        <v>3.2</v>
      </c>
      <c r="S42" s="135">
        <f t="shared" ref="S42:S53" si="28">100-((R42*100)/Q42)</f>
        <v>95.362318840579704</v>
      </c>
      <c r="T42" s="18">
        <v>16</v>
      </c>
      <c r="U42" s="18">
        <v>3.3</v>
      </c>
      <c r="V42" s="135">
        <f t="shared" ref="V42:V48" si="29">100-((U42*100)/T42)</f>
        <v>79.375</v>
      </c>
      <c r="W42" s="22">
        <v>11148</v>
      </c>
      <c r="X42" s="5">
        <f t="shared" ref="X42:X53" si="30">W42/B42</f>
        <v>0.65162497077390691</v>
      </c>
      <c r="Y42" s="26">
        <v>25.12</v>
      </c>
      <c r="Z42" s="27">
        <v>18.600000000000001</v>
      </c>
      <c r="AA42" s="80">
        <f>C42/$C$2</f>
        <v>0.34499999999999997</v>
      </c>
      <c r="AB42" s="81">
        <f>(C42*D42)/1000</f>
        <v>93.84</v>
      </c>
      <c r="AC42" s="82">
        <f>(AB42)/$E$3</f>
        <v>0.39100000000000001</v>
      </c>
      <c r="AD42" s="83">
        <f>(C42*G42)/1000</f>
        <v>184.92</v>
      </c>
      <c r="AE42" s="82">
        <f>(AD42)/$G$3</f>
        <v>0.41276785714285713</v>
      </c>
      <c r="AF42" s="183">
        <f>(0.8*C42*G42)/60</f>
        <v>2465.6</v>
      </c>
    </row>
    <row r="43" spans="1:32" x14ac:dyDescent="0.2">
      <c r="A43" s="36" t="s">
        <v>45</v>
      </c>
      <c r="B43" s="33">
        <v>15134</v>
      </c>
      <c r="C43" s="157">
        <v>522</v>
      </c>
      <c r="D43" s="21">
        <v>340</v>
      </c>
      <c r="E43" s="21">
        <v>11</v>
      </c>
      <c r="F43" s="127">
        <v>97</v>
      </c>
      <c r="G43" s="21">
        <v>418</v>
      </c>
      <c r="H43" s="21">
        <v>6</v>
      </c>
      <c r="I43" s="127">
        <v>99</v>
      </c>
      <c r="J43" s="30">
        <v>751</v>
      </c>
      <c r="K43" s="21">
        <v>66</v>
      </c>
      <c r="L43" s="127">
        <v>91</v>
      </c>
      <c r="M43" s="18">
        <v>7.3</v>
      </c>
      <c r="N43" s="153">
        <v>7.4</v>
      </c>
      <c r="O43" s="23">
        <v>1.883</v>
      </c>
      <c r="P43" s="157">
        <v>1.4319999999999999</v>
      </c>
      <c r="Q43" s="18">
        <v>82</v>
      </c>
      <c r="R43" s="18">
        <v>3.4</v>
      </c>
      <c r="S43" s="136">
        <f t="shared" si="28"/>
        <v>95.853658536585371</v>
      </c>
      <c r="T43" s="18">
        <v>19</v>
      </c>
      <c r="U43" s="18">
        <v>2.2999999999999998</v>
      </c>
      <c r="V43" s="136">
        <f t="shared" si="29"/>
        <v>87.89473684210526</v>
      </c>
      <c r="W43" s="23">
        <v>11035</v>
      </c>
      <c r="X43" s="5">
        <f t="shared" si="30"/>
        <v>0.72915290075327077</v>
      </c>
      <c r="Y43" s="5">
        <v>23.22</v>
      </c>
      <c r="Z43" s="20">
        <v>18.100000000000001</v>
      </c>
      <c r="AA43" s="80">
        <f t="shared" ref="AA43:AA53" si="31">C43/$C$2</f>
        <v>0.32624999999999998</v>
      </c>
      <c r="AB43" s="81">
        <f t="shared" ref="AB43:AB53" si="32">(C43*D43)/1000</f>
        <v>177.48</v>
      </c>
      <c r="AC43" s="82">
        <f t="shared" ref="AC43:AC55" si="33">(AB43)/$E$3</f>
        <v>0.73949999999999994</v>
      </c>
      <c r="AD43" s="83">
        <f t="shared" ref="AD43:AD53" si="34">(C43*G43)/1000</f>
        <v>218.196</v>
      </c>
      <c r="AE43" s="82">
        <f t="shared" ref="AE43:AE55" si="35">(AD43)/$G$3</f>
        <v>0.48704464285714283</v>
      </c>
      <c r="AF43" s="183">
        <f t="shared" ref="AF43:AF53" si="36">(0.8*C43*G43)/60</f>
        <v>2909.28</v>
      </c>
    </row>
    <row r="44" spans="1:32" x14ac:dyDescent="0.2">
      <c r="A44" s="36" t="s">
        <v>46</v>
      </c>
      <c r="B44" s="33">
        <v>17231</v>
      </c>
      <c r="C44" s="157">
        <v>556</v>
      </c>
      <c r="D44" s="21">
        <v>245</v>
      </c>
      <c r="E44" s="21">
        <v>12</v>
      </c>
      <c r="F44" s="127">
        <v>95</v>
      </c>
      <c r="G44" s="21">
        <v>328</v>
      </c>
      <c r="H44" s="21">
        <v>8</v>
      </c>
      <c r="I44" s="127">
        <v>97</v>
      </c>
      <c r="J44" s="30">
        <v>550</v>
      </c>
      <c r="K44" s="21">
        <v>53</v>
      </c>
      <c r="L44" s="127">
        <v>90</v>
      </c>
      <c r="M44" s="18">
        <v>7.3</v>
      </c>
      <c r="N44" s="153">
        <v>7.5</v>
      </c>
      <c r="O44" s="23">
        <v>1.7589999999999999</v>
      </c>
      <c r="P44" s="157">
        <v>1.276</v>
      </c>
      <c r="Q44" s="18">
        <v>65</v>
      </c>
      <c r="R44" s="18">
        <v>2.6</v>
      </c>
      <c r="S44" s="136">
        <f t="shared" si="28"/>
        <v>96</v>
      </c>
      <c r="T44" s="18">
        <v>11</v>
      </c>
      <c r="U44" s="18">
        <v>1.1000000000000001</v>
      </c>
      <c r="V44" s="136">
        <f t="shared" si="29"/>
        <v>90</v>
      </c>
      <c r="W44" s="23">
        <v>12236</v>
      </c>
      <c r="X44" s="5">
        <f t="shared" si="30"/>
        <v>0.71011548952469383</v>
      </c>
      <c r="Y44" s="5">
        <v>22.8</v>
      </c>
      <c r="Z44" s="20">
        <v>17.3</v>
      </c>
      <c r="AA44" s="80">
        <f t="shared" si="31"/>
        <v>0.34749999999999998</v>
      </c>
      <c r="AB44" s="81">
        <f t="shared" si="32"/>
        <v>136.22</v>
      </c>
      <c r="AC44" s="82">
        <f t="shared" si="33"/>
        <v>0.56758333333333333</v>
      </c>
      <c r="AD44" s="83">
        <f t="shared" si="34"/>
        <v>182.36799999999999</v>
      </c>
      <c r="AE44" s="82">
        <f t="shared" si="35"/>
        <v>0.40707142857142858</v>
      </c>
      <c r="AF44" s="183">
        <f t="shared" si="36"/>
        <v>2431.5733333333333</v>
      </c>
    </row>
    <row r="45" spans="1:32" x14ac:dyDescent="0.2">
      <c r="A45" s="36" t="s">
        <v>47</v>
      </c>
      <c r="B45" s="33">
        <v>18979</v>
      </c>
      <c r="C45" s="157">
        <v>633</v>
      </c>
      <c r="D45" s="21">
        <v>285</v>
      </c>
      <c r="E45" s="21">
        <v>7</v>
      </c>
      <c r="F45" s="127">
        <v>98</v>
      </c>
      <c r="G45" s="21">
        <v>458</v>
      </c>
      <c r="H45" s="21">
        <v>5</v>
      </c>
      <c r="I45" s="127">
        <v>99</v>
      </c>
      <c r="J45" s="30">
        <v>853</v>
      </c>
      <c r="K45" s="21">
        <v>61</v>
      </c>
      <c r="L45" s="127">
        <v>93</v>
      </c>
      <c r="M45" s="18">
        <v>7.2</v>
      </c>
      <c r="N45" s="153">
        <v>7.5</v>
      </c>
      <c r="O45" s="23">
        <v>1.8680000000000001</v>
      </c>
      <c r="P45" s="157">
        <v>1.29</v>
      </c>
      <c r="Q45" s="46">
        <v>53</v>
      </c>
      <c r="R45" s="18">
        <v>4.2</v>
      </c>
      <c r="S45" s="136">
        <f t="shared" si="28"/>
        <v>92.075471698113205</v>
      </c>
      <c r="T45" s="46">
        <v>15</v>
      </c>
      <c r="U45" s="18">
        <v>1.5</v>
      </c>
      <c r="V45" s="136">
        <f t="shared" si="29"/>
        <v>90</v>
      </c>
      <c r="W45" s="23">
        <v>11391</v>
      </c>
      <c r="X45" s="5">
        <f t="shared" si="30"/>
        <v>0.60018968333421152</v>
      </c>
      <c r="Y45" s="5">
        <v>24.6</v>
      </c>
      <c r="Z45" s="20">
        <v>17.600000000000001</v>
      </c>
      <c r="AA45" s="80">
        <f t="shared" si="31"/>
        <v>0.395625</v>
      </c>
      <c r="AB45" s="81">
        <f t="shared" si="32"/>
        <v>180.405</v>
      </c>
      <c r="AC45" s="82">
        <f t="shared" si="33"/>
        <v>0.75168749999999995</v>
      </c>
      <c r="AD45" s="83">
        <f t="shared" si="34"/>
        <v>289.91399999999999</v>
      </c>
      <c r="AE45" s="82">
        <f t="shared" si="35"/>
        <v>0.64712946428571427</v>
      </c>
      <c r="AF45" s="183">
        <f t="shared" si="36"/>
        <v>3865.52</v>
      </c>
    </row>
    <row r="46" spans="1:32" x14ac:dyDescent="0.2">
      <c r="A46" s="36" t="s">
        <v>48</v>
      </c>
      <c r="B46" s="33">
        <v>22354</v>
      </c>
      <c r="C46" s="157">
        <v>721</v>
      </c>
      <c r="D46" s="21">
        <v>271</v>
      </c>
      <c r="E46" s="21">
        <v>7</v>
      </c>
      <c r="F46" s="127">
        <v>98</v>
      </c>
      <c r="G46" s="21">
        <v>405</v>
      </c>
      <c r="H46" s="21">
        <v>6</v>
      </c>
      <c r="I46" s="127">
        <v>99</v>
      </c>
      <c r="J46" s="30">
        <v>573</v>
      </c>
      <c r="K46" s="21">
        <v>41</v>
      </c>
      <c r="L46" s="127">
        <v>93</v>
      </c>
      <c r="M46" s="18">
        <v>7.4</v>
      </c>
      <c r="N46" s="153">
        <v>7.8</v>
      </c>
      <c r="O46" s="23">
        <v>1.6990000000000001</v>
      </c>
      <c r="P46" s="157">
        <v>1.2509999999999999</v>
      </c>
      <c r="Q46" s="46">
        <v>51</v>
      </c>
      <c r="R46" s="18">
        <v>4</v>
      </c>
      <c r="S46" s="136">
        <f t="shared" si="28"/>
        <v>92.156862745098039</v>
      </c>
      <c r="T46" s="46">
        <v>14</v>
      </c>
      <c r="U46" s="18">
        <v>2.4</v>
      </c>
      <c r="V46" s="136">
        <f t="shared" si="29"/>
        <v>82.857142857142861</v>
      </c>
      <c r="W46" s="23">
        <v>12023</v>
      </c>
      <c r="X46" s="5">
        <f t="shared" si="30"/>
        <v>0.53784557573588621</v>
      </c>
      <c r="Y46" s="5">
        <v>24.5</v>
      </c>
      <c r="Z46" s="20">
        <v>18.3</v>
      </c>
      <c r="AA46" s="80">
        <f t="shared" si="31"/>
        <v>0.450625</v>
      </c>
      <c r="AB46" s="81">
        <f t="shared" si="32"/>
        <v>195.39099999999999</v>
      </c>
      <c r="AC46" s="82">
        <f t="shared" si="33"/>
        <v>0.81412916666666668</v>
      </c>
      <c r="AD46" s="83">
        <f t="shared" si="34"/>
        <v>292.005</v>
      </c>
      <c r="AE46" s="82">
        <f t="shared" si="35"/>
        <v>0.65179687499999994</v>
      </c>
      <c r="AF46" s="183">
        <f t="shared" si="36"/>
        <v>3893.4000000000005</v>
      </c>
    </row>
    <row r="47" spans="1:32" x14ac:dyDescent="0.2">
      <c r="A47" s="36" t="s">
        <v>49</v>
      </c>
      <c r="B47" s="33">
        <v>20420</v>
      </c>
      <c r="C47" s="157">
        <v>681</v>
      </c>
      <c r="D47" s="21">
        <v>134</v>
      </c>
      <c r="E47" s="21">
        <v>9</v>
      </c>
      <c r="F47" s="127">
        <v>94</v>
      </c>
      <c r="G47" s="21">
        <v>215</v>
      </c>
      <c r="H47" s="21">
        <v>6</v>
      </c>
      <c r="I47" s="127" t="s">
        <v>54</v>
      </c>
      <c r="J47" s="30">
        <v>348</v>
      </c>
      <c r="K47" s="21">
        <v>74</v>
      </c>
      <c r="L47" s="127" t="s">
        <v>76</v>
      </c>
      <c r="M47" s="18">
        <v>7.4</v>
      </c>
      <c r="N47" s="153">
        <v>7.6</v>
      </c>
      <c r="O47" s="23">
        <v>1.581</v>
      </c>
      <c r="P47" s="157">
        <v>1.339</v>
      </c>
      <c r="Q47" s="46">
        <v>61</v>
      </c>
      <c r="R47" s="18">
        <v>3.6</v>
      </c>
      <c r="S47" s="136">
        <f t="shared" si="28"/>
        <v>94.098360655737707</v>
      </c>
      <c r="T47" s="46">
        <v>10</v>
      </c>
      <c r="U47" s="18">
        <v>1.8</v>
      </c>
      <c r="V47" s="136">
        <f t="shared" si="29"/>
        <v>82</v>
      </c>
      <c r="W47" s="23">
        <v>12089</v>
      </c>
      <c r="X47" s="5">
        <f t="shared" si="30"/>
        <v>0.5920176297747306</v>
      </c>
      <c r="Y47" s="5">
        <v>23.84</v>
      </c>
      <c r="Z47" s="20">
        <v>19.600000000000001</v>
      </c>
      <c r="AA47" s="80">
        <f t="shared" si="31"/>
        <v>0.42562499999999998</v>
      </c>
      <c r="AB47" s="81">
        <f t="shared" si="32"/>
        <v>91.254000000000005</v>
      </c>
      <c r="AC47" s="82">
        <f t="shared" si="33"/>
        <v>0.38022500000000004</v>
      </c>
      <c r="AD47" s="83">
        <f t="shared" si="34"/>
        <v>146.41499999999999</v>
      </c>
      <c r="AE47" s="82">
        <f t="shared" si="35"/>
        <v>0.32681919642857143</v>
      </c>
      <c r="AF47" s="183">
        <f t="shared" si="36"/>
        <v>1952.2000000000003</v>
      </c>
    </row>
    <row r="48" spans="1:32" x14ac:dyDescent="0.2">
      <c r="A48" s="36" t="s">
        <v>50</v>
      </c>
      <c r="B48" s="33">
        <v>22742</v>
      </c>
      <c r="C48" s="157">
        <v>734</v>
      </c>
      <c r="D48" s="21">
        <v>105</v>
      </c>
      <c r="E48" s="21">
        <v>11</v>
      </c>
      <c r="F48" s="127">
        <v>90</v>
      </c>
      <c r="G48" s="21">
        <v>198</v>
      </c>
      <c r="H48" s="21">
        <v>6</v>
      </c>
      <c r="I48" s="127" t="s">
        <v>54</v>
      </c>
      <c r="J48" s="30">
        <v>317</v>
      </c>
      <c r="K48" s="21">
        <v>49</v>
      </c>
      <c r="L48" s="127" t="s">
        <v>77</v>
      </c>
      <c r="M48" s="18">
        <v>7.2</v>
      </c>
      <c r="N48" s="153">
        <v>7.7</v>
      </c>
      <c r="O48" s="23">
        <v>1.571</v>
      </c>
      <c r="P48" s="157">
        <v>1.3049999999999999</v>
      </c>
      <c r="Q48" s="18">
        <v>46</v>
      </c>
      <c r="R48" s="18">
        <v>3.6</v>
      </c>
      <c r="S48" s="136">
        <f t="shared" si="28"/>
        <v>92.173913043478265</v>
      </c>
      <c r="T48" s="18">
        <v>15</v>
      </c>
      <c r="U48" s="18">
        <v>3.4</v>
      </c>
      <c r="V48" s="136">
        <f t="shared" si="29"/>
        <v>77.333333333333329</v>
      </c>
      <c r="W48" s="23">
        <v>11766</v>
      </c>
      <c r="X48" s="5">
        <f t="shared" si="30"/>
        <v>0.51736874505320551</v>
      </c>
      <c r="Y48" s="5">
        <v>0</v>
      </c>
      <c r="Z48" s="20"/>
      <c r="AA48" s="80">
        <f t="shared" si="31"/>
        <v>0.45874999999999999</v>
      </c>
      <c r="AB48" s="81">
        <f t="shared" si="32"/>
        <v>77.069999999999993</v>
      </c>
      <c r="AC48" s="82">
        <f t="shared" si="33"/>
        <v>0.32112499999999999</v>
      </c>
      <c r="AD48" s="83">
        <f t="shared" si="34"/>
        <v>145.33199999999999</v>
      </c>
      <c r="AE48" s="82">
        <f t="shared" si="35"/>
        <v>0.32440178571428568</v>
      </c>
      <c r="AF48" s="183">
        <f t="shared" si="36"/>
        <v>1937.76</v>
      </c>
    </row>
    <row r="49" spans="1:32" x14ac:dyDescent="0.2">
      <c r="A49" s="36" t="s">
        <v>53</v>
      </c>
      <c r="B49" s="33">
        <v>21045</v>
      </c>
      <c r="C49" s="157">
        <v>679</v>
      </c>
      <c r="D49" s="21">
        <v>237</v>
      </c>
      <c r="E49" s="21">
        <v>4</v>
      </c>
      <c r="F49" s="127">
        <v>98</v>
      </c>
      <c r="G49" s="21">
        <v>340</v>
      </c>
      <c r="H49" s="21">
        <v>6</v>
      </c>
      <c r="I49" s="127" t="s">
        <v>59</v>
      </c>
      <c r="J49" s="30">
        <v>558</v>
      </c>
      <c r="K49" s="21">
        <v>31</v>
      </c>
      <c r="L49" s="127" t="s">
        <v>62</v>
      </c>
      <c r="M49" s="18">
        <v>7.3</v>
      </c>
      <c r="N49" s="153">
        <v>7.8</v>
      </c>
      <c r="O49" s="23">
        <v>1.677</v>
      </c>
      <c r="P49" s="157">
        <v>1.405</v>
      </c>
      <c r="Q49" s="18">
        <v>50</v>
      </c>
      <c r="R49" s="18">
        <v>5.7</v>
      </c>
      <c r="S49" s="136">
        <f t="shared" si="28"/>
        <v>88.6</v>
      </c>
      <c r="T49" s="18">
        <v>13</v>
      </c>
      <c r="U49" s="18">
        <v>4.4000000000000004</v>
      </c>
      <c r="V49" s="136">
        <f>100-((U49*100)/T49)</f>
        <v>66.153846153846146</v>
      </c>
      <c r="W49" s="23">
        <v>12701</v>
      </c>
      <c r="X49" s="5">
        <f t="shared" si="30"/>
        <v>0.60351627464956048</v>
      </c>
      <c r="Y49" s="5">
        <v>25.46</v>
      </c>
      <c r="Z49" s="20">
        <v>18.7</v>
      </c>
      <c r="AA49" s="80">
        <f t="shared" si="31"/>
        <v>0.424375</v>
      </c>
      <c r="AB49" s="81">
        <f t="shared" si="32"/>
        <v>160.923</v>
      </c>
      <c r="AC49" s="82">
        <f t="shared" si="33"/>
        <v>0.67051249999999996</v>
      </c>
      <c r="AD49" s="83">
        <f t="shared" si="34"/>
        <v>230.86</v>
      </c>
      <c r="AE49" s="82">
        <f t="shared" si="35"/>
        <v>0.51531250000000006</v>
      </c>
      <c r="AF49" s="183">
        <f t="shared" si="36"/>
        <v>3078.1333333333337</v>
      </c>
    </row>
    <row r="50" spans="1:32" x14ac:dyDescent="0.2">
      <c r="A50" s="36" t="s">
        <v>56</v>
      </c>
      <c r="B50" s="33">
        <v>23844</v>
      </c>
      <c r="C50" s="157">
        <v>795</v>
      </c>
      <c r="D50" s="21">
        <v>153</v>
      </c>
      <c r="E50" s="21">
        <v>10</v>
      </c>
      <c r="F50" s="127">
        <v>94</v>
      </c>
      <c r="G50" s="21">
        <v>198</v>
      </c>
      <c r="H50" s="21">
        <v>5</v>
      </c>
      <c r="I50" s="127" t="s">
        <v>54</v>
      </c>
      <c r="J50" s="30">
        <v>328</v>
      </c>
      <c r="K50" s="21">
        <v>27</v>
      </c>
      <c r="L50" s="127" t="s">
        <v>78</v>
      </c>
      <c r="M50" s="18">
        <v>7.4</v>
      </c>
      <c r="N50" s="153">
        <v>7.6</v>
      </c>
      <c r="O50" s="23">
        <v>1.647</v>
      </c>
      <c r="P50" s="157">
        <v>1.5609999999999999</v>
      </c>
      <c r="Q50" s="18">
        <v>41</v>
      </c>
      <c r="R50" s="18">
        <v>6.2</v>
      </c>
      <c r="S50" s="136">
        <f t="shared" si="28"/>
        <v>84.878048780487802</v>
      </c>
      <c r="T50" s="18">
        <v>13</v>
      </c>
      <c r="U50" s="18">
        <v>4.4000000000000004</v>
      </c>
      <c r="V50" s="136">
        <f>100-((U50*100)/T50)</f>
        <v>66.153846153846146</v>
      </c>
      <c r="W50" s="23">
        <v>13046</v>
      </c>
      <c r="X50" s="5">
        <f t="shared" si="30"/>
        <v>0.54713974165408485</v>
      </c>
      <c r="Y50" s="5">
        <v>25.78</v>
      </c>
      <c r="Z50" s="20">
        <v>18.100000000000001</v>
      </c>
      <c r="AA50" s="80">
        <f t="shared" si="31"/>
        <v>0.49687500000000001</v>
      </c>
      <c r="AB50" s="81">
        <f t="shared" si="32"/>
        <v>121.63500000000001</v>
      </c>
      <c r="AC50" s="82">
        <f t="shared" si="33"/>
        <v>0.5068125</v>
      </c>
      <c r="AD50" s="83">
        <f t="shared" si="34"/>
        <v>157.41</v>
      </c>
      <c r="AE50" s="82">
        <f t="shared" si="35"/>
        <v>0.35136160714285714</v>
      </c>
      <c r="AF50" s="183">
        <f t="shared" si="36"/>
        <v>2098.8000000000002</v>
      </c>
    </row>
    <row r="51" spans="1:32" x14ac:dyDescent="0.2">
      <c r="A51" s="36" t="s">
        <v>58</v>
      </c>
      <c r="B51" s="33">
        <v>25129</v>
      </c>
      <c r="C51" s="157">
        <f>B51/31</f>
        <v>810.61290322580646</v>
      </c>
      <c r="D51" s="21">
        <v>211</v>
      </c>
      <c r="E51" s="21">
        <v>6</v>
      </c>
      <c r="F51" s="127">
        <v>97</v>
      </c>
      <c r="G51" s="21">
        <v>248</v>
      </c>
      <c r="H51" s="21">
        <v>6</v>
      </c>
      <c r="I51" s="127" t="s">
        <v>59</v>
      </c>
      <c r="J51" s="30">
        <v>490</v>
      </c>
      <c r="K51" s="21">
        <v>23</v>
      </c>
      <c r="L51" s="127" t="s">
        <v>51</v>
      </c>
      <c r="M51" s="18">
        <v>7.3</v>
      </c>
      <c r="N51" s="153">
        <v>7.4</v>
      </c>
      <c r="O51" s="23">
        <v>1.85</v>
      </c>
      <c r="P51" s="157">
        <v>1.375</v>
      </c>
      <c r="Q51" s="18">
        <v>43</v>
      </c>
      <c r="R51" s="18">
        <v>4.5</v>
      </c>
      <c r="S51" s="136">
        <f t="shared" si="28"/>
        <v>89.534883720930225</v>
      </c>
      <c r="T51" s="18">
        <v>11</v>
      </c>
      <c r="U51" s="18">
        <v>2</v>
      </c>
      <c r="V51" s="136">
        <f>100-((U51*100)/T51)</f>
        <v>81.818181818181813</v>
      </c>
      <c r="W51" s="23">
        <v>10912</v>
      </c>
      <c r="X51" s="5">
        <f t="shared" si="30"/>
        <v>0.4342393250825739</v>
      </c>
      <c r="Y51" s="5"/>
      <c r="Z51" s="20"/>
      <c r="AA51" s="80">
        <f t="shared" si="31"/>
        <v>0.50663306451612899</v>
      </c>
      <c r="AB51" s="81">
        <f t="shared" si="32"/>
        <v>171.03932258064515</v>
      </c>
      <c r="AC51" s="82">
        <f t="shared" si="33"/>
        <v>0.71266384408602146</v>
      </c>
      <c r="AD51" s="83">
        <f t="shared" si="34"/>
        <v>201.03200000000001</v>
      </c>
      <c r="AE51" s="82">
        <f t="shared" si="35"/>
        <v>0.44873214285714286</v>
      </c>
      <c r="AF51" s="183">
        <f t="shared" si="36"/>
        <v>2680.4266666666667</v>
      </c>
    </row>
    <row r="52" spans="1:32" x14ac:dyDescent="0.2">
      <c r="A52" s="36" t="s">
        <v>60</v>
      </c>
      <c r="B52" s="33">
        <v>33505</v>
      </c>
      <c r="C52" s="157">
        <v>1117</v>
      </c>
      <c r="D52" s="21">
        <v>104</v>
      </c>
      <c r="E52" s="21">
        <v>6</v>
      </c>
      <c r="F52" s="127">
        <v>94</v>
      </c>
      <c r="G52" s="21">
        <v>160</v>
      </c>
      <c r="H52" s="21">
        <v>5</v>
      </c>
      <c r="I52" s="127" t="s">
        <v>54</v>
      </c>
      <c r="J52" s="30">
        <v>286</v>
      </c>
      <c r="K52" s="21">
        <v>26</v>
      </c>
      <c r="L52" s="127" t="s">
        <v>79</v>
      </c>
      <c r="M52" s="18">
        <v>7.5</v>
      </c>
      <c r="N52" s="153">
        <v>7.5</v>
      </c>
      <c r="O52" s="23">
        <v>1.5580000000000001</v>
      </c>
      <c r="P52" s="157">
        <v>1.21</v>
      </c>
      <c r="Q52" s="18">
        <v>45</v>
      </c>
      <c r="R52" s="18">
        <v>3.6</v>
      </c>
      <c r="S52" s="136">
        <f t="shared" si="28"/>
        <v>92</v>
      </c>
      <c r="T52" s="18">
        <v>7</v>
      </c>
      <c r="U52" s="18">
        <v>1.9</v>
      </c>
      <c r="V52" s="136">
        <f>100-((U52*100)/T52)</f>
        <v>72.857142857142861</v>
      </c>
      <c r="W52" s="23">
        <v>12231</v>
      </c>
      <c r="X52" s="5">
        <f t="shared" si="30"/>
        <v>0.36504999253842713</v>
      </c>
      <c r="Y52" s="5">
        <v>22.62</v>
      </c>
      <c r="Z52" s="20">
        <v>23.8</v>
      </c>
      <c r="AA52" s="80">
        <f t="shared" si="31"/>
        <v>0.698125</v>
      </c>
      <c r="AB52" s="81">
        <f t="shared" si="32"/>
        <v>116.16800000000001</v>
      </c>
      <c r="AC52" s="82">
        <f t="shared" si="33"/>
        <v>0.48403333333333337</v>
      </c>
      <c r="AD52" s="83">
        <f t="shared" si="34"/>
        <v>178.72</v>
      </c>
      <c r="AE52" s="82">
        <f t="shared" si="35"/>
        <v>0.39892857142857141</v>
      </c>
      <c r="AF52" s="183">
        <f t="shared" si="36"/>
        <v>2382.9333333333334</v>
      </c>
    </row>
    <row r="53" spans="1:32" ht="13.5" thickBot="1" x14ac:dyDescent="0.25">
      <c r="A53" s="36" t="s">
        <v>63</v>
      </c>
      <c r="B53" s="34">
        <v>25283</v>
      </c>
      <c r="C53" s="157">
        <v>816</v>
      </c>
      <c r="D53" s="28">
        <v>165</v>
      </c>
      <c r="E53" s="28">
        <v>7</v>
      </c>
      <c r="F53" s="128">
        <v>96</v>
      </c>
      <c r="G53" s="31">
        <v>285</v>
      </c>
      <c r="H53" s="28">
        <v>5</v>
      </c>
      <c r="I53" s="128" t="s">
        <v>59</v>
      </c>
      <c r="J53" s="31">
        <v>479</v>
      </c>
      <c r="K53" s="28">
        <v>22</v>
      </c>
      <c r="L53" s="128" t="s">
        <v>61</v>
      </c>
      <c r="M53" s="18">
        <v>7.5</v>
      </c>
      <c r="N53" s="153">
        <v>7.5</v>
      </c>
      <c r="O53" s="23">
        <v>1.5760000000000001</v>
      </c>
      <c r="P53" s="157">
        <v>1.296</v>
      </c>
      <c r="Q53" s="18">
        <v>44</v>
      </c>
      <c r="R53" s="18">
        <v>3.4</v>
      </c>
      <c r="S53" s="137">
        <f t="shared" si="28"/>
        <v>92.272727272727266</v>
      </c>
      <c r="T53" s="18">
        <v>7</v>
      </c>
      <c r="U53" s="18">
        <v>0.7</v>
      </c>
      <c r="V53" s="137">
        <f>100-((U53*100)/T53)</f>
        <v>90</v>
      </c>
      <c r="W53" s="24">
        <v>11851</v>
      </c>
      <c r="X53" s="5">
        <f t="shared" si="30"/>
        <v>0.46873393189099394</v>
      </c>
      <c r="Y53" s="44">
        <v>22.52</v>
      </c>
      <c r="Z53" s="47">
        <v>20.399999999999999</v>
      </c>
      <c r="AA53" s="80">
        <f t="shared" si="31"/>
        <v>0.51</v>
      </c>
      <c r="AB53" s="81">
        <f t="shared" si="32"/>
        <v>134.63999999999999</v>
      </c>
      <c r="AC53" s="82">
        <f t="shared" si="33"/>
        <v>0.56099999999999994</v>
      </c>
      <c r="AD53" s="83">
        <f t="shared" si="34"/>
        <v>232.56</v>
      </c>
      <c r="AE53" s="82">
        <f t="shared" si="35"/>
        <v>0.51910714285714288</v>
      </c>
      <c r="AF53" s="183">
        <f t="shared" si="36"/>
        <v>3100.8000000000006</v>
      </c>
    </row>
    <row r="54" spans="1:32" ht="13.5" thickTop="1" x14ac:dyDescent="0.2">
      <c r="A54" s="39" t="s">
        <v>80</v>
      </c>
      <c r="B54" s="40">
        <f>SUM(B42:B53)</f>
        <v>262774</v>
      </c>
      <c r="C54" s="144"/>
      <c r="D54" s="48"/>
      <c r="E54" s="48"/>
      <c r="F54" s="129"/>
      <c r="G54" s="48"/>
      <c r="H54" s="48"/>
      <c r="I54" s="129"/>
      <c r="J54" s="48"/>
      <c r="K54" s="48"/>
      <c r="L54" s="129"/>
      <c r="M54" s="43"/>
      <c r="N54" s="154"/>
      <c r="O54" s="158"/>
      <c r="P54" s="144"/>
      <c r="Q54" s="43"/>
      <c r="R54" s="43"/>
      <c r="S54" s="129"/>
      <c r="T54" s="43"/>
      <c r="U54" s="43"/>
      <c r="V54" s="129"/>
      <c r="W54" s="40">
        <f>SUM(W42:W53)</f>
        <v>142429</v>
      </c>
      <c r="X54" s="42"/>
      <c r="Y54" s="40">
        <f>SUM(Y42:Y53)</f>
        <v>240.46000000000004</v>
      </c>
      <c r="Z54" s="41"/>
      <c r="AA54" s="107"/>
      <c r="AB54" s="108"/>
      <c r="AC54" s="109"/>
      <c r="AD54" s="110"/>
      <c r="AE54" s="109"/>
      <c r="AF54" s="187"/>
    </row>
    <row r="55" spans="1:32" ht="13.5" thickBot="1" x14ac:dyDescent="0.25">
      <c r="A55" s="38" t="s">
        <v>81</v>
      </c>
      <c r="B55" s="6">
        <f>SUM(AVERAGE(B42:B53))</f>
        <v>21897.833333333332</v>
      </c>
      <c r="C55" s="145">
        <f t="shared" ref="C55:V55" si="37">SUM(AVERAGE(C42:C53))</f>
        <v>718.05107526881727</v>
      </c>
      <c r="D55" s="115">
        <f t="shared" si="37"/>
        <v>201.66666666666666</v>
      </c>
      <c r="E55" s="115">
        <f>SUM(AVERAGE(E42:E53))</f>
        <v>8.0833333333333339</v>
      </c>
      <c r="F55" s="130">
        <f>SUM(AVERAGE(F42:F53))</f>
        <v>95.583333333333329</v>
      </c>
      <c r="G55" s="115">
        <f>SUM(AVERAGE(G42:G53))</f>
        <v>299</v>
      </c>
      <c r="H55" s="115">
        <f>SUM(AVERAGE(H42:H53))</f>
        <v>5.75</v>
      </c>
      <c r="I55" s="130">
        <f>SUM(AVERAGE(I42:I53))</f>
        <v>98.6</v>
      </c>
      <c r="J55" s="115">
        <f t="shared" si="37"/>
        <v>506.33333333333331</v>
      </c>
      <c r="K55" s="115">
        <f>SUM(AVERAGE(K42:K53))</f>
        <v>42.916666666666664</v>
      </c>
      <c r="L55" s="130">
        <f>SUM(AVERAGE(L42:L53))</f>
        <v>91.8</v>
      </c>
      <c r="M55" s="117">
        <f t="shared" si="37"/>
        <v>7.3416666666666659</v>
      </c>
      <c r="N55" s="155">
        <f t="shared" si="37"/>
        <v>7.5666666666666664</v>
      </c>
      <c r="O55" s="123">
        <f t="shared" si="37"/>
        <v>1.7140833333333332</v>
      </c>
      <c r="P55" s="145">
        <f t="shared" si="37"/>
        <v>1.3372499999999998</v>
      </c>
      <c r="Q55" s="117">
        <f t="shared" si="37"/>
        <v>54.166666666666664</v>
      </c>
      <c r="R55" s="117">
        <f t="shared" si="37"/>
        <v>4</v>
      </c>
      <c r="S55" s="130">
        <f t="shared" si="37"/>
        <v>92.083853774478129</v>
      </c>
      <c r="T55" s="117">
        <f t="shared" si="37"/>
        <v>12.583333333333334</v>
      </c>
      <c r="U55" s="117">
        <f t="shared" si="37"/>
        <v>2.4333333333333331</v>
      </c>
      <c r="V55" s="130">
        <f t="shared" si="37"/>
        <v>80.536935834633212</v>
      </c>
      <c r="W55" s="6">
        <f>SUM(AVERAGE(W42:W53))</f>
        <v>11869.083333333334</v>
      </c>
      <c r="X55" s="116">
        <f>SUM(AVERAGE(X42:X53))</f>
        <v>0.56308285506379552</v>
      </c>
      <c r="Y55" s="6">
        <f>SUM(AVERAGE(Y42:Y53))</f>
        <v>21.860000000000003</v>
      </c>
      <c r="Z55" s="115">
        <f>SUM(AVERAGE(Z42:Z53))</f>
        <v>19.05</v>
      </c>
      <c r="AA55" s="111">
        <f t="shared" ref="AA55" si="38">C55/$C$2</f>
        <v>0.44878192204301082</v>
      </c>
      <c r="AB55" s="112">
        <f t="shared" ref="AB55" si="39">(C55*D55)/1000</f>
        <v>144.80696684587815</v>
      </c>
      <c r="AC55" s="113">
        <f t="shared" si="33"/>
        <v>0.60336236185782566</v>
      </c>
      <c r="AD55" s="114">
        <f t="shared" ref="AD55" si="40">(C55*G55)/1000</f>
        <v>214.69727150537636</v>
      </c>
      <c r="AE55" s="113">
        <f t="shared" si="35"/>
        <v>0.47923498103878653</v>
      </c>
      <c r="AF55" s="190">
        <f>AVERAGE(AF42:AF53)</f>
        <v>2733.0355555555557</v>
      </c>
    </row>
    <row r="56" spans="1:32" ht="13.5" thickTop="1" x14ac:dyDescent="0.2"/>
    <row r="57" spans="1:32" ht="13.5" thickBot="1" x14ac:dyDescent="0.25"/>
    <row r="58" spans="1:32" ht="13.5" thickTop="1" x14ac:dyDescent="0.2">
      <c r="A58" s="11" t="s">
        <v>5</v>
      </c>
      <c r="B58" s="12" t="s">
        <v>6</v>
      </c>
      <c r="C58" s="150" t="s">
        <v>6</v>
      </c>
      <c r="D58" s="12" t="s">
        <v>7</v>
      </c>
      <c r="E58" s="12" t="s">
        <v>8</v>
      </c>
      <c r="F58" s="124" t="s">
        <v>2</v>
      </c>
      <c r="G58" s="12" t="s">
        <v>9</v>
      </c>
      <c r="H58" s="12" t="s">
        <v>10</v>
      </c>
      <c r="I58" s="124" t="s">
        <v>3</v>
      </c>
      <c r="J58" s="12" t="s">
        <v>11</v>
      </c>
      <c r="K58" s="12" t="s">
        <v>12</v>
      </c>
      <c r="L58" s="124" t="s">
        <v>13</v>
      </c>
      <c r="M58" s="12" t="s">
        <v>14</v>
      </c>
      <c r="N58" s="150" t="s">
        <v>15</v>
      </c>
      <c r="O58" s="118" t="s">
        <v>16</v>
      </c>
      <c r="P58" s="150" t="s">
        <v>17</v>
      </c>
      <c r="Q58" s="12" t="s">
        <v>18</v>
      </c>
      <c r="R58" s="12" t="s">
        <v>19</v>
      </c>
      <c r="S58" s="124" t="s">
        <v>20</v>
      </c>
      <c r="T58" s="12" t="s">
        <v>21</v>
      </c>
      <c r="U58" s="12" t="s">
        <v>22</v>
      </c>
      <c r="V58" s="124" t="s">
        <v>23</v>
      </c>
      <c r="W58" s="13" t="s">
        <v>24</v>
      </c>
      <c r="X58" s="13" t="s">
        <v>25</v>
      </c>
      <c r="Y58" s="12" t="s">
        <v>26</v>
      </c>
      <c r="Z58" s="13" t="s">
        <v>27</v>
      </c>
      <c r="AA58" s="96" t="s">
        <v>28</v>
      </c>
      <c r="AB58" s="97" t="s">
        <v>29</v>
      </c>
      <c r="AC58" s="98" t="s">
        <v>30</v>
      </c>
      <c r="AD58" s="99" t="s">
        <v>28</v>
      </c>
      <c r="AE58" s="98" t="s">
        <v>28</v>
      </c>
      <c r="AF58" s="96" t="s">
        <v>122</v>
      </c>
    </row>
    <row r="59" spans="1:32" ht="13.5" thickBot="1" x14ac:dyDescent="0.25">
      <c r="A59" s="14" t="s">
        <v>82</v>
      </c>
      <c r="B59" s="15" t="s">
        <v>32</v>
      </c>
      <c r="C59" s="151" t="s">
        <v>33</v>
      </c>
      <c r="D59" s="15" t="s">
        <v>34</v>
      </c>
      <c r="E59" s="15" t="s">
        <v>34</v>
      </c>
      <c r="F59" s="125" t="s">
        <v>35</v>
      </c>
      <c r="G59" s="15" t="s">
        <v>34</v>
      </c>
      <c r="H59" s="15" t="s">
        <v>34</v>
      </c>
      <c r="I59" s="125" t="s">
        <v>35</v>
      </c>
      <c r="J59" s="15" t="s">
        <v>34</v>
      </c>
      <c r="K59" s="15" t="s">
        <v>34</v>
      </c>
      <c r="L59" s="125" t="s">
        <v>35</v>
      </c>
      <c r="M59" s="15"/>
      <c r="N59" s="151"/>
      <c r="O59" s="119"/>
      <c r="P59" s="151"/>
      <c r="Q59" s="15"/>
      <c r="R59" s="15"/>
      <c r="S59" s="131" t="s">
        <v>35</v>
      </c>
      <c r="T59" s="15"/>
      <c r="U59" s="15"/>
      <c r="V59" s="131" t="s">
        <v>35</v>
      </c>
      <c r="W59" s="17" t="s">
        <v>36</v>
      </c>
      <c r="X59" s="16" t="s">
        <v>37</v>
      </c>
      <c r="Y59" s="15" t="s">
        <v>38</v>
      </c>
      <c r="Z59" s="17" t="s">
        <v>39</v>
      </c>
      <c r="AA59" s="76" t="s">
        <v>6</v>
      </c>
      <c r="AB59" s="77" t="s">
        <v>40</v>
      </c>
      <c r="AC59" s="78" t="s">
        <v>41</v>
      </c>
      <c r="AD59" s="79" t="s">
        <v>42</v>
      </c>
      <c r="AE59" s="78" t="s">
        <v>43</v>
      </c>
      <c r="AF59" s="181" t="s">
        <v>123</v>
      </c>
    </row>
    <row r="60" spans="1:32" ht="13.5" thickTop="1" x14ac:dyDescent="0.2">
      <c r="A60" s="36" t="s">
        <v>44</v>
      </c>
      <c r="B60" s="32">
        <v>17151</v>
      </c>
      <c r="C60" s="156">
        <v>553</v>
      </c>
      <c r="D60" s="25">
        <v>350</v>
      </c>
      <c r="E60" s="25">
        <v>16</v>
      </c>
      <c r="F60" s="126">
        <v>95</v>
      </c>
      <c r="G60" s="29">
        <v>394</v>
      </c>
      <c r="H60" s="25">
        <v>12</v>
      </c>
      <c r="I60" s="126">
        <v>97</v>
      </c>
      <c r="J60" s="29">
        <v>886</v>
      </c>
      <c r="K60" s="25">
        <v>40</v>
      </c>
      <c r="L60" s="126">
        <v>95</v>
      </c>
      <c r="M60" s="18">
        <v>7.4</v>
      </c>
      <c r="N60" s="152">
        <v>7.4</v>
      </c>
      <c r="O60" s="74">
        <v>1.76</v>
      </c>
      <c r="P60" s="156">
        <v>1.3660000000000001</v>
      </c>
      <c r="Q60" s="18">
        <v>50</v>
      </c>
      <c r="R60" s="18">
        <v>8.3000000000000007</v>
      </c>
      <c r="S60" s="132">
        <f t="shared" ref="S60:S71" si="41">100-((R60*100)/Q60)</f>
        <v>83.4</v>
      </c>
      <c r="T60" s="18">
        <v>15</v>
      </c>
      <c r="U60" s="18">
        <v>1.9</v>
      </c>
      <c r="V60" s="132">
        <f t="shared" ref="V60:V66" si="42">100-((U60*100)/T60)</f>
        <v>87.333333333333329</v>
      </c>
      <c r="W60" s="22">
        <v>11830</v>
      </c>
      <c r="X60" s="5">
        <f t="shared" ref="X60:X71" si="43">W60/B60</f>
        <v>0.68975569937612968</v>
      </c>
      <c r="Y60" s="26">
        <v>23.16</v>
      </c>
      <c r="Z60" s="27">
        <v>18.100000000000001</v>
      </c>
      <c r="AA60" s="80">
        <f>C60/$C$2</f>
        <v>0.34562500000000002</v>
      </c>
      <c r="AB60" s="81">
        <f>(C60*D60)/1000</f>
        <v>193.55</v>
      </c>
      <c r="AC60" s="82">
        <f>(AB60)/$E$3</f>
        <v>0.80645833333333339</v>
      </c>
      <c r="AD60" s="83">
        <f>(C60*G60)/1000</f>
        <v>217.88200000000001</v>
      </c>
      <c r="AE60" s="82">
        <f>(AD60)/$G$3</f>
        <v>0.48634375000000002</v>
      </c>
      <c r="AF60" s="183">
        <f>(0.8*C60*G60)/60</f>
        <v>2905.0933333333332</v>
      </c>
    </row>
    <row r="61" spans="1:32" x14ac:dyDescent="0.2">
      <c r="A61" s="36" t="s">
        <v>45</v>
      </c>
      <c r="B61" s="33">
        <v>11586</v>
      </c>
      <c r="C61" s="157">
        <v>414</v>
      </c>
      <c r="D61" s="21">
        <v>632</v>
      </c>
      <c r="E61" s="21">
        <v>22</v>
      </c>
      <c r="F61" s="127">
        <v>97</v>
      </c>
      <c r="G61" s="21">
        <v>393</v>
      </c>
      <c r="H61" s="21">
        <v>12</v>
      </c>
      <c r="I61" s="127">
        <v>97</v>
      </c>
      <c r="J61" s="30">
        <v>870</v>
      </c>
      <c r="K61" s="21">
        <v>59</v>
      </c>
      <c r="L61" s="127">
        <v>93</v>
      </c>
      <c r="M61" s="18">
        <v>7.2</v>
      </c>
      <c r="N61" s="153">
        <v>7.3</v>
      </c>
      <c r="O61" s="23">
        <v>2.0110000000000001</v>
      </c>
      <c r="P61" s="157">
        <v>1.605</v>
      </c>
      <c r="Q61" s="18">
        <v>80</v>
      </c>
      <c r="R61" s="18">
        <v>20</v>
      </c>
      <c r="S61" s="133">
        <f t="shared" si="41"/>
        <v>75</v>
      </c>
      <c r="T61" s="18">
        <v>25</v>
      </c>
      <c r="U61" s="18">
        <v>2.2000000000000002</v>
      </c>
      <c r="V61" s="133">
        <f t="shared" si="42"/>
        <v>91.2</v>
      </c>
      <c r="W61" s="23">
        <v>9929</v>
      </c>
      <c r="X61" s="5">
        <f t="shared" si="43"/>
        <v>0.85698256516485416</v>
      </c>
      <c r="Y61" s="5">
        <v>26.14</v>
      </c>
      <c r="Z61" s="20">
        <v>17.100000000000001</v>
      </c>
      <c r="AA61" s="80">
        <f t="shared" ref="AA61:AA71" si="44">C61/$C$2</f>
        <v>0.25874999999999998</v>
      </c>
      <c r="AB61" s="81">
        <f t="shared" ref="AB61:AB71" si="45">(C61*D61)/1000</f>
        <v>261.64800000000002</v>
      </c>
      <c r="AC61" s="82">
        <f t="shared" ref="AC61:AC73" si="46">(AB61)/$E$3</f>
        <v>1.0902000000000001</v>
      </c>
      <c r="AD61" s="83">
        <f t="shared" ref="AD61:AD71" si="47">(C61*G61)/1000</f>
        <v>162.702</v>
      </c>
      <c r="AE61" s="82">
        <f t="shared" ref="AE61:AE73" si="48">(AD61)/$G$3</f>
        <v>0.36317410714285714</v>
      </c>
      <c r="AF61" s="183">
        <f t="shared" ref="AF61:AF71" si="49">(0.8*C61*G61)/60</f>
        <v>2169.36</v>
      </c>
    </row>
    <row r="62" spans="1:32" x14ac:dyDescent="0.2">
      <c r="A62" s="36" t="s">
        <v>46</v>
      </c>
      <c r="B62" s="33">
        <v>21978</v>
      </c>
      <c r="C62" s="157">
        <v>709</v>
      </c>
      <c r="D62" s="21">
        <v>180</v>
      </c>
      <c r="E62" s="21">
        <v>8</v>
      </c>
      <c r="F62" s="127">
        <v>96</v>
      </c>
      <c r="G62" s="21">
        <v>313</v>
      </c>
      <c r="H62" s="21">
        <v>4</v>
      </c>
      <c r="I62" s="127">
        <v>99</v>
      </c>
      <c r="J62" s="30">
        <v>522</v>
      </c>
      <c r="K62" s="21">
        <v>33</v>
      </c>
      <c r="L62" s="127">
        <v>94</v>
      </c>
      <c r="M62" s="18">
        <v>7.4</v>
      </c>
      <c r="N62" s="153">
        <v>7.5</v>
      </c>
      <c r="O62" s="23">
        <v>1.7769999999999999</v>
      </c>
      <c r="P62" s="157">
        <v>1.21</v>
      </c>
      <c r="Q62" s="18">
        <v>45</v>
      </c>
      <c r="R62" s="18">
        <v>6</v>
      </c>
      <c r="S62" s="133">
        <f t="shared" si="41"/>
        <v>86.666666666666671</v>
      </c>
      <c r="T62" s="18">
        <v>9</v>
      </c>
      <c r="U62" s="18">
        <v>1.4</v>
      </c>
      <c r="V62" s="133">
        <v>85</v>
      </c>
      <c r="W62" s="23">
        <v>11282</v>
      </c>
      <c r="X62" s="5">
        <f t="shared" si="43"/>
        <v>0.51333151333151328</v>
      </c>
      <c r="Y62" s="5">
        <v>22.84</v>
      </c>
      <c r="Z62" s="20">
        <v>18.3</v>
      </c>
      <c r="AA62" s="80">
        <f t="shared" si="44"/>
        <v>0.44312499999999999</v>
      </c>
      <c r="AB62" s="81">
        <f t="shared" si="45"/>
        <v>127.62</v>
      </c>
      <c r="AC62" s="82">
        <f t="shared" si="46"/>
        <v>0.53175000000000006</v>
      </c>
      <c r="AD62" s="83">
        <f t="shared" si="47"/>
        <v>221.917</v>
      </c>
      <c r="AE62" s="82">
        <f t="shared" si="48"/>
        <v>0.49535044642857146</v>
      </c>
      <c r="AF62" s="183">
        <f t="shared" si="49"/>
        <v>2958.8933333333334</v>
      </c>
    </row>
    <row r="63" spans="1:32" x14ac:dyDescent="0.2">
      <c r="A63" s="36" t="s">
        <v>47</v>
      </c>
      <c r="B63" s="33">
        <v>16556</v>
      </c>
      <c r="C63" s="157">
        <v>552</v>
      </c>
      <c r="D63" s="21">
        <v>231</v>
      </c>
      <c r="E63" s="21">
        <v>16</v>
      </c>
      <c r="F63" s="127">
        <v>93</v>
      </c>
      <c r="G63" s="21">
        <v>305</v>
      </c>
      <c r="H63" s="21">
        <v>7</v>
      </c>
      <c r="I63" s="127">
        <v>98</v>
      </c>
      <c r="J63" s="30">
        <v>563</v>
      </c>
      <c r="K63" s="21">
        <v>40</v>
      </c>
      <c r="L63" s="127">
        <v>93</v>
      </c>
      <c r="M63" s="18">
        <v>7.3</v>
      </c>
      <c r="N63" s="153">
        <v>7.5</v>
      </c>
      <c r="O63" s="23">
        <v>1.7989999999999999</v>
      </c>
      <c r="P63" s="157">
        <v>1.242</v>
      </c>
      <c r="Q63" s="46">
        <v>61</v>
      </c>
      <c r="R63" s="18">
        <v>5</v>
      </c>
      <c r="S63" s="133">
        <f t="shared" si="41"/>
        <v>91.803278688524586</v>
      </c>
      <c r="T63" s="46">
        <v>17</v>
      </c>
      <c r="U63" s="18">
        <v>4.5</v>
      </c>
      <c r="V63" s="133">
        <f t="shared" si="42"/>
        <v>73.529411764705884</v>
      </c>
      <c r="W63" s="23">
        <v>11006</v>
      </c>
      <c r="X63" s="5">
        <f t="shared" si="43"/>
        <v>0.66477410002416037</v>
      </c>
      <c r="Y63" s="5">
        <v>0</v>
      </c>
      <c r="Z63" s="20"/>
      <c r="AA63" s="80">
        <f t="shared" si="44"/>
        <v>0.34499999999999997</v>
      </c>
      <c r="AB63" s="81">
        <f t="shared" si="45"/>
        <v>127.512</v>
      </c>
      <c r="AC63" s="82">
        <f t="shared" si="46"/>
        <v>0.53129999999999999</v>
      </c>
      <c r="AD63" s="83">
        <f t="shared" si="47"/>
        <v>168.36</v>
      </c>
      <c r="AE63" s="82">
        <f t="shared" si="48"/>
        <v>0.37580357142857146</v>
      </c>
      <c r="AF63" s="183">
        <f t="shared" si="49"/>
        <v>2244.8000000000002</v>
      </c>
    </row>
    <row r="64" spans="1:32" x14ac:dyDescent="0.2">
      <c r="A64" s="36" t="s">
        <v>48</v>
      </c>
      <c r="B64" s="33">
        <v>21268</v>
      </c>
      <c r="C64" s="157">
        <v>686</v>
      </c>
      <c r="D64" s="21">
        <v>211</v>
      </c>
      <c r="E64" s="21">
        <v>8</v>
      </c>
      <c r="F64" s="127">
        <v>96</v>
      </c>
      <c r="G64" s="21">
        <v>317</v>
      </c>
      <c r="H64" s="21">
        <v>5</v>
      </c>
      <c r="I64" s="127">
        <v>98</v>
      </c>
      <c r="J64" s="30">
        <v>541</v>
      </c>
      <c r="K64" s="21">
        <v>32</v>
      </c>
      <c r="L64" s="127">
        <v>94</v>
      </c>
      <c r="M64" s="18">
        <v>7.4</v>
      </c>
      <c r="N64" s="153">
        <v>7.5</v>
      </c>
      <c r="O64" s="23">
        <v>1.8129999999999999</v>
      </c>
      <c r="P64" s="157">
        <v>1.179</v>
      </c>
      <c r="Q64" s="46">
        <v>65</v>
      </c>
      <c r="R64" s="18">
        <v>5.3</v>
      </c>
      <c r="S64" s="133">
        <f t="shared" si="41"/>
        <v>91.84615384615384</v>
      </c>
      <c r="T64" s="46">
        <v>16</v>
      </c>
      <c r="U64" s="18">
        <v>2.2999999999999998</v>
      </c>
      <c r="V64" s="133">
        <f t="shared" si="42"/>
        <v>85.625</v>
      </c>
      <c r="W64" s="23">
        <v>12519</v>
      </c>
      <c r="X64" s="5">
        <f t="shared" si="43"/>
        <v>0.5886308068459658</v>
      </c>
      <c r="Y64" s="5">
        <v>25.04</v>
      </c>
      <c r="Z64" s="20">
        <v>19.399999999999999</v>
      </c>
      <c r="AA64" s="80">
        <f t="shared" si="44"/>
        <v>0.42875000000000002</v>
      </c>
      <c r="AB64" s="81">
        <f t="shared" si="45"/>
        <v>144.74600000000001</v>
      </c>
      <c r="AC64" s="82">
        <f t="shared" si="46"/>
        <v>0.60310833333333336</v>
      </c>
      <c r="AD64" s="83">
        <f t="shared" si="47"/>
        <v>217.46199999999999</v>
      </c>
      <c r="AE64" s="82">
        <f t="shared" si="48"/>
        <v>0.48540624999999998</v>
      </c>
      <c r="AF64" s="183">
        <f t="shared" si="49"/>
        <v>2899.4933333333338</v>
      </c>
    </row>
    <row r="65" spans="1:32" x14ac:dyDescent="0.2">
      <c r="A65" s="36" t="s">
        <v>49</v>
      </c>
      <c r="B65" s="33">
        <v>19901</v>
      </c>
      <c r="C65" s="157">
        <v>663</v>
      </c>
      <c r="D65" s="21">
        <v>156</v>
      </c>
      <c r="E65" s="21">
        <v>12</v>
      </c>
      <c r="F65" s="127">
        <v>92</v>
      </c>
      <c r="G65" s="21">
        <v>183</v>
      </c>
      <c r="H65" s="21">
        <v>6</v>
      </c>
      <c r="I65" s="127" t="s">
        <v>54</v>
      </c>
      <c r="J65" s="30">
        <v>400</v>
      </c>
      <c r="K65" s="21">
        <v>33</v>
      </c>
      <c r="L65" s="127" t="s">
        <v>78</v>
      </c>
      <c r="M65" s="18">
        <v>7.4</v>
      </c>
      <c r="N65" s="153">
        <v>7.6</v>
      </c>
      <c r="O65" s="23">
        <v>1.6060000000000001</v>
      </c>
      <c r="P65" s="157">
        <v>1.2330000000000001</v>
      </c>
      <c r="Q65" s="46">
        <v>52</v>
      </c>
      <c r="R65" s="18">
        <v>3.8</v>
      </c>
      <c r="S65" s="133">
        <f t="shared" si="41"/>
        <v>92.692307692307693</v>
      </c>
      <c r="T65" s="46">
        <v>11</v>
      </c>
      <c r="U65" s="18">
        <v>2.9</v>
      </c>
      <c r="V65" s="133">
        <f t="shared" si="42"/>
        <v>73.63636363636364</v>
      </c>
      <c r="W65" s="23">
        <v>11001</v>
      </c>
      <c r="X65" s="5">
        <f t="shared" si="43"/>
        <v>0.55278629214612329</v>
      </c>
      <c r="Y65" s="5">
        <v>22.96</v>
      </c>
      <c r="Z65" s="20">
        <v>19.100000000000001</v>
      </c>
      <c r="AA65" s="80">
        <f t="shared" si="44"/>
        <v>0.41437499999999999</v>
      </c>
      <c r="AB65" s="81">
        <f t="shared" si="45"/>
        <v>103.428</v>
      </c>
      <c r="AC65" s="82">
        <f t="shared" si="46"/>
        <v>0.43095</v>
      </c>
      <c r="AD65" s="83">
        <f t="shared" si="47"/>
        <v>121.32899999999999</v>
      </c>
      <c r="AE65" s="82">
        <f t="shared" si="48"/>
        <v>0.27082366071428571</v>
      </c>
      <c r="AF65" s="183">
        <f t="shared" si="49"/>
        <v>1617.72</v>
      </c>
    </row>
    <row r="66" spans="1:32" x14ac:dyDescent="0.2">
      <c r="A66" s="36" t="s">
        <v>50</v>
      </c>
      <c r="B66" s="33">
        <v>18534</v>
      </c>
      <c r="C66" s="157">
        <v>598</v>
      </c>
      <c r="D66" s="21">
        <v>227</v>
      </c>
      <c r="E66" s="21">
        <v>7</v>
      </c>
      <c r="F66" s="127">
        <v>97</v>
      </c>
      <c r="G66" s="21">
        <v>234</v>
      </c>
      <c r="H66" s="21">
        <v>4</v>
      </c>
      <c r="I66" s="127" t="s">
        <v>59</v>
      </c>
      <c r="J66" s="30">
        <v>507</v>
      </c>
      <c r="K66" s="21">
        <v>23</v>
      </c>
      <c r="L66" s="127" t="s">
        <v>51</v>
      </c>
      <c r="M66" s="18">
        <v>7.3</v>
      </c>
      <c r="N66" s="153">
        <v>7.6</v>
      </c>
      <c r="O66" s="23">
        <v>1.831</v>
      </c>
      <c r="P66" s="157">
        <v>1.488</v>
      </c>
      <c r="Q66" s="18">
        <v>49</v>
      </c>
      <c r="R66" s="18">
        <v>4.0999999999999996</v>
      </c>
      <c r="S66" s="133">
        <f t="shared" si="41"/>
        <v>91.632653061224488</v>
      </c>
      <c r="T66" s="18">
        <v>13</v>
      </c>
      <c r="U66" s="18">
        <v>3</v>
      </c>
      <c r="V66" s="133">
        <f t="shared" si="42"/>
        <v>76.92307692307692</v>
      </c>
      <c r="W66" s="23">
        <v>11257</v>
      </c>
      <c r="X66" s="5">
        <f t="shared" si="43"/>
        <v>0.60737023848063021</v>
      </c>
      <c r="Y66" s="5">
        <v>22.96</v>
      </c>
      <c r="Z66" s="20">
        <v>19.100000000000001</v>
      </c>
      <c r="AA66" s="80">
        <f t="shared" si="44"/>
        <v>0.37375000000000003</v>
      </c>
      <c r="AB66" s="81">
        <f t="shared" si="45"/>
        <v>135.74600000000001</v>
      </c>
      <c r="AC66" s="82">
        <f t="shared" si="46"/>
        <v>0.56560833333333338</v>
      </c>
      <c r="AD66" s="83">
        <f t="shared" si="47"/>
        <v>139.93199999999999</v>
      </c>
      <c r="AE66" s="82">
        <f t="shared" si="48"/>
        <v>0.31234821428571424</v>
      </c>
      <c r="AF66" s="183">
        <f t="shared" si="49"/>
        <v>1865.76</v>
      </c>
    </row>
    <row r="67" spans="1:32" x14ac:dyDescent="0.2">
      <c r="A67" s="36" t="s">
        <v>53</v>
      </c>
      <c r="B67" s="33">
        <v>15943</v>
      </c>
      <c r="C67" s="157">
        <v>514</v>
      </c>
      <c r="D67" s="21">
        <v>197</v>
      </c>
      <c r="E67" s="21">
        <v>6</v>
      </c>
      <c r="F67" s="127">
        <v>97</v>
      </c>
      <c r="G67" s="21">
        <v>357</v>
      </c>
      <c r="H67" s="21">
        <v>4</v>
      </c>
      <c r="I67" s="127" t="s">
        <v>72</v>
      </c>
      <c r="J67" s="30">
        <v>602</v>
      </c>
      <c r="K67" s="21">
        <v>26</v>
      </c>
      <c r="L67" s="127" t="s">
        <v>61</v>
      </c>
      <c r="M67" s="18">
        <v>7.2</v>
      </c>
      <c r="N67" s="153">
        <v>7.8</v>
      </c>
      <c r="O67" s="23">
        <v>2.1259999999999999</v>
      </c>
      <c r="P67" s="157">
        <v>1.5940000000000001</v>
      </c>
      <c r="Q67" s="18">
        <v>54</v>
      </c>
      <c r="R67" s="18">
        <v>6.6</v>
      </c>
      <c r="S67" s="133">
        <f t="shared" si="41"/>
        <v>87.777777777777771</v>
      </c>
      <c r="T67" s="18">
        <v>11</v>
      </c>
      <c r="U67" s="18">
        <v>0.6</v>
      </c>
      <c r="V67" s="133">
        <f>100-((U67*100)/T67)</f>
        <v>94.545454545454547</v>
      </c>
      <c r="W67" s="23">
        <v>10732</v>
      </c>
      <c r="X67" s="5">
        <f t="shared" si="43"/>
        <v>0.6731480900708775</v>
      </c>
      <c r="Y67" s="5">
        <v>0</v>
      </c>
      <c r="Z67" s="20"/>
      <c r="AA67" s="80">
        <f t="shared" si="44"/>
        <v>0.32124999999999998</v>
      </c>
      <c r="AB67" s="81">
        <f t="shared" si="45"/>
        <v>101.258</v>
      </c>
      <c r="AC67" s="82">
        <f t="shared" si="46"/>
        <v>0.42190833333333333</v>
      </c>
      <c r="AD67" s="83">
        <f t="shared" si="47"/>
        <v>183.49799999999999</v>
      </c>
      <c r="AE67" s="82">
        <f t="shared" si="48"/>
        <v>0.40959374999999998</v>
      </c>
      <c r="AF67" s="183">
        <f t="shared" si="49"/>
        <v>2446.6400000000003</v>
      </c>
    </row>
    <row r="68" spans="1:32" x14ac:dyDescent="0.2">
      <c r="A68" s="36" t="s">
        <v>56</v>
      </c>
      <c r="B68" s="33">
        <v>14524</v>
      </c>
      <c r="C68" s="157">
        <v>484</v>
      </c>
      <c r="D68" s="21">
        <v>103</v>
      </c>
      <c r="E68" s="21">
        <v>7</v>
      </c>
      <c r="F68" s="127">
        <v>93</v>
      </c>
      <c r="G68" s="21">
        <v>200</v>
      </c>
      <c r="H68" s="21">
        <v>4</v>
      </c>
      <c r="I68" s="127" t="s">
        <v>59</v>
      </c>
      <c r="J68" s="30">
        <v>358</v>
      </c>
      <c r="K68" s="21">
        <v>28</v>
      </c>
      <c r="L68" s="127" t="s">
        <v>78</v>
      </c>
      <c r="M68" s="18">
        <v>7.2</v>
      </c>
      <c r="N68" s="153">
        <v>7.4</v>
      </c>
      <c r="O68" s="23">
        <v>2.2589999999999999</v>
      </c>
      <c r="P68" s="157">
        <v>1.8919999999999999</v>
      </c>
      <c r="Q68" s="18">
        <v>55</v>
      </c>
      <c r="R68" s="18">
        <v>5.8</v>
      </c>
      <c r="S68" s="133">
        <f t="shared" si="41"/>
        <v>89.454545454545453</v>
      </c>
      <c r="T68" s="18">
        <v>13</v>
      </c>
      <c r="U68" s="18">
        <v>0.7</v>
      </c>
      <c r="V68" s="133">
        <f>100-((U68*100)/T68)</f>
        <v>94.615384615384613</v>
      </c>
      <c r="W68" s="23">
        <v>9608</v>
      </c>
      <c r="X68" s="5">
        <f t="shared" si="43"/>
        <v>0.66152575048196094</v>
      </c>
      <c r="Y68" s="5">
        <v>27.34</v>
      </c>
      <c r="Z68" s="20">
        <v>20.2</v>
      </c>
      <c r="AA68" s="80">
        <f t="shared" si="44"/>
        <v>0.30249999999999999</v>
      </c>
      <c r="AB68" s="81">
        <f t="shared" si="45"/>
        <v>49.851999999999997</v>
      </c>
      <c r="AC68" s="82">
        <f t="shared" si="46"/>
        <v>0.20771666666666666</v>
      </c>
      <c r="AD68" s="83">
        <f t="shared" si="47"/>
        <v>96.8</v>
      </c>
      <c r="AE68" s="82">
        <f t="shared" si="48"/>
        <v>0.21607142857142855</v>
      </c>
      <c r="AF68" s="183">
        <f t="shared" si="49"/>
        <v>1290.666666666667</v>
      </c>
    </row>
    <row r="69" spans="1:32" x14ac:dyDescent="0.2">
      <c r="A69" s="36" t="s">
        <v>58</v>
      </c>
      <c r="B69" s="33">
        <v>12902</v>
      </c>
      <c r="C69" s="157">
        <v>416</v>
      </c>
      <c r="D69" s="21">
        <v>162</v>
      </c>
      <c r="E69" s="21">
        <v>5</v>
      </c>
      <c r="F69" s="127">
        <v>97</v>
      </c>
      <c r="G69" s="21">
        <v>258</v>
      </c>
      <c r="H69" s="21">
        <v>4</v>
      </c>
      <c r="I69" s="127" t="s">
        <v>59</v>
      </c>
      <c r="J69" s="30">
        <v>478</v>
      </c>
      <c r="K69" s="21">
        <v>27</v>
      </c>
      <c r="L69" s="127" t="s">
        <v>62</v>
      </c>
      <c r="M69" s="18">
        <v>7.2</v>
      </c>
      <c r="N69" s="153">
        <v>7.5</v>
      </c>
      <c r="O69" s="23">
        <v>2.593</v>
      </c>
      <c r="P69" s="157">
        <v>2.1030000000000002</v>
      </c>
      <c r="Q69" s="18">
        <v>73</v>
      </c>
      <c r="R69" s="18">
        <v>4.5</v>
      </c>
      <c r="S69" s="133">
        <f t="shared" si="41"/>
        <v>93.835616438356169</v>
      </c>
      <c r="T69" s="18">
        <v>15</v>
      </c>
      <c r="U69" s="18">
        <v>2.1</v>
      </c>
      <c r="V69" s="133">
        <f>100-((U69*100)/T69)</f>
        <v>86</v>
      </c>
      <c r="W69" s="23">
        <v>9532</v>
      </c>
      <c r="X69" s="5">
        <f t="shared" si="43"/>
        <v>0.73880018601767172</v>
      </c>
      <c r="Y69" s="5">
        <v>0</v>
      </c>
      <c r="Z69" s="20"/>
      <c r="AA69" s="80">
        <f t="shared" si="44"/>
        <v>0.26</v>
      </c>
      <c r="AB69" s="81">
        <f t="shared" si="45"/>
        <v>67.391999999999996</v>
      </c>
      <c r="AC69" s="82">
        <f t="shared" si="46"/>
        <v>0.28079999999999999</v>
      </c>
      <c r="AD69" s="83">
        <f t="shared" si="47"/>
        <v>107.328</v>
      </c>
      <c r="AE69" s="82">
        <f t="shared" si="48"/>
        <v>0.23957142857142857</v>
      </c>
      <c r="AF69" s="183">
        <f t="shared" si="49"/>
        <v>1431.0400000000002</v>
      </c>
    </row>
    <row r="70" spans="1:32" x14ac:dyDescent="0.2">
      <c r="A70" s="36" t="s">
        <v>60</v>
      </c>
      <c r="B70" s="33">
        <v>17020</v>
      </c>
      <c r="C70" s="157">
        <v>567</v>
      </c>
      <c r="D70" s="21">
        <v>154</v>
      </c>
      <c r="E70" s="21">
        <v>5</v>
      </c>
      <c r="F70" s="127">
        <v>97</v>
      </c>
      <c r="G70" s="21">
        <v>233</v>
      </c>
      <c r="H70" s="21">
        <v>5</v>
      </c>
      <c r="I70" s="127" t="s">
        <v>59</v>
      </c>
      <c r="J70" s="30">
        <v>438</v>
      </c>
      <c r="K70" s="21">
        <v>40</v>
      </c>
      <c r="L70" s="127" t="s">
        <v>79</v>
      </c>
      <c r="M70" s="18">
        <v>7.5</v>
      </c>
      <c r="N70" s="153">
        <v>7.8</v>
      </c>
      <c r="O70" s="23">
        <v>1.843</v>
      </c>
      <c r="P70" s="157">
        <v>1.615</v>
      </c>
      <c r="Q70" s="18">
        <v>45</v>
      </c>
      <c r="R70" s="18">
        <v>8</v>
      </c>
      <c r="S70" s="133">
        <f t="shared" si="41"/>
        <v>82.222222222222229</v>
      </c>
      <c r="T70" s="18">
        <v>12</v>
      </c>
      <c r="U70" s="18">
        <v>1.4</v>
      </c>
      <c r="V70" s="133">
        <f>100-((U70*100)/T70)</f>
        <v>88.333333333333329</v>
      </c>
      <c r="W70" s="23">
        <v>9307</v>
      </c>
      <c r="X70" s="5">
        <f t="shared" si="43"/>
        <v>0.54682726204465337</v>
      </c>
      <c r="Y70" s="5">
        <v>23.16</v>
      </c>
      <c r="Z70" s="20">
        <v>19.899999999999999</v>
      </c>
      <c r="AA70" s="80">
        <f t="shared" si="44"/>
        <v>0.354375</v>
      </c>
      <c r="AB70" s="81">
        <f t="shared" si="45"/>
        <v>87.317999999999998</v>
      </c>
      <c r="AC70" s="82">
        <f t="shared" si="46"/>
        <v>0.36382500000000001</v>
      </c>
      <c r="AD70" s="83">
        <f t="shared" si="47"/>
        <v>132.11099999999999</v>
      </c>
      <c r="AE70" s="82">
        <f t="shared" si="48"/>
        <v>0.29489062499999996</v>
      </c>
      <c r="AF70" s="183">
        <f t="shared" si="49"/>
        <v>1761.48</v>
      </c>
    </row>
    <row r="71" spans="1:32" ht="13.5" thickBot="1" x14ac:dyDescent="0.25">
      <c r="A71" s="36" t="s">
        <v>63</v>
      </c>
      <c r="B71" s="34">
        <v>11840</v>
      </c>
      <c r="C71" s="157">
        <v>382</v>
      </c>
      <c r="D71" s="28">
        <v>158</v>
      </c>
      <c r="E71" s="28">
        <v>6</v>
      </c>
      <c r="F71" s="128">
        <v>96</v>
      </c>
      <c r="G71" s="31">
        <v>308</v>
      </c>
      <c r="H71" s="28">
        <v>3</v>
      </c>
      <c r="I71" s="128" t="s">
        <v>72</v>
      </c>
      <c r="J71" s="31">
        <v>512</v>
      </c>
      <c r="K71" s="28">
        <v>24</v>
      </c>
      <c r="L71" s="128" t="s">
        <v>51</v>
      </c>
      <c r="M71" s="18">
        <v>7.6</v>
      </c>
      <c r="N71" s="153">
        <v>7.6</v>
      </c>
      <c r="O71" s="23">
        <v>2.3849999999999998</v>
      </c>
      <c r="P71" s="157">
        <v>1.9390000000000001</v>
      </c>
      <c r="Q71" s="18">
        <v>52</v>
      </c>
      <c r="R71" s="18">
        <v>3.7</v>
      </c>
      <c r="S71" s="134">
        <f t="shared" si="41"/>
        <v>92.884615384615387</v>
      </c>
      <c r="T71" s="18">
        <v>14</v>
      </c>
      <c r="U71" s="18">
        <v>0.5</v>
      </c>
      <c r="V71" s="134">
        <f>100-((U71*100)/T71)</f>
        <v>96.428571428571431</v>
      </c>
      <c r="W71" s="24">
        <v>10138</v>
      </c>
      <c r="X71" s="5">
        <f t="shared" si="43"/>
        <v>0.85624999999999996</v>
      </c>
      <c r="Y71" s="44">
        <v>25.16</v>
      </c>
      <c r="Z71" s="47">
        <v>18.5</v>
      </c>
      <c r="AA71" s="80">
        <f t="shared" si="44"/>
        <v>0.23874999999999999</v>
      </c>
      <c r="AB71" s="81">
        <f t="shared" si="45"/>
        <v>60.356000000000002</v>
      </c>
      <c r="AC71" s="82">
        <f t="shared" si="46"/>
        <v>0.25148333333333334</v>
      </c>
      <c r="AD71" s="83">
        <f t="shared" si="47"/>
        <v>117.65600000000001</v>
      </c>
      <c r="AE71" s="82">
        <f t="shared" si="48"/>
        <v>0.262625</v>
      </c>
      <c r="AF71" s="183">
        <f t="shared" si="49"/>
        <v>1568.7466666666667</v>
      </c>
    </row>
    <row r="72" spans="1:32" ht="13.5" thickTop="1" x14ac:dyDescent="0.2">
      <c r="A72" s="39" t="s">
        <v>83</v>
      </c>
      <c r="B72" s="40">
        <f>SUM(B60:B71)</f>
        <v>199203</v>
      </c>
      <c r="C72" s="144"/>
      <c r="D72" s="48"/>
      <c r="E72" s="48"/>
      <c r="F72" s="129"/>
      <c r="G72" s="48"/>
      <c r="H72" s="48"/>
      <c r="I72" s="129"/>
      <c r="J72" s="48"/>
      <c r="K72" s="48"/>
      <c r="L72" s="129"/>
      <c r="M72" s="43"/>
      <c r="N72" s="154"/>
      <c r="O72" s="158"/>
      <c r="P72" s="144"/>
      <c r="Q72" s="43"/>
      <c r="R72" s="43"/>
      <c r="S72" s="129"/>
      <c r="T72" s="43"/>
      <c r="U72" s="43"/>
      <c r="V72" s="129"/>
      <c r="W72" s="40">
        <f>SUM(W60:W71)</f>
        <v>128141</v>
      </c>
      <c r="X72" s="42"/>
      <c r="Y72" s="40">
        <f>SUM(Y60:Y71)</f>
        <v>218.76000000000002</v>
      </c>
      <c r="Z72" s="41"/>
      <c r="AA72" s="107"/>
      <c r="AB72" s="108"/>
      <c r="AC72" s="109"/>
      <c r="AD72" s="110"/>
      <c r="AE72" s="109"/>
      <c r="AF72" s="187"/>
    </row>
    <row r="73" spans="1:32" ht="13.5" thickBot="1" x14ac:dyDescent="0.25">
      <c r="A73" s="38" t="s">
        <v>84</v>
      </c>
      <c r="B73" s="6">
        <f>SUM(AVERAGE(B60:B71))</f>
        <v>16600.25</v>
      </c>
      <c r="C73" s="145">
        <f t="shared" ref="C73:V73" si="50">SUM(AVERAGE(C60:C71))</f>
        <v>544.83333333333337</v>
      </c>
      <c r="D73" s="115">
        <f t="shared" si="50"/>
        <v>230.08333333333334</v>
      </c>
      <c r="E73" s="115">
        <f>SUM(AVERAGE(E60:E71))</f>
        <v>9.8333333333333339</v>
      </c>
      <c r="F73" s="130">
        <f>SUM(AVERAGE(F60:F71))</f>
        <v>95.5</v>
      </c>
      <c r="G73" s="115">
        <f>SUM(AVERAGE(G60:G71))</f>
        <v>291.25</v>
      </c>
      <c r="H73" s="115">
        <f>SUM(AVERAGE(H60:H71))</f>
        <v>5.833333333333333</v>
      </c>
      <c r="I73" s="130">
        <f>SUM(AVERAGE(I60:I71))</f>
        <v>97.8</v>
      </c>
      <c r="J73" s="115">
        <f t="shared" si="50"/>
        <v>556.41666666666663</v>
      </c>
      <c r="K73" s="115">
        <f>SUM(AVERAGE(K60:K71))</f>
        <v>33.75</v>
      </c>
      <c r="L73" s="130">
        <f>SUM(AVERAGE(L60:L71))</f>
        <v>93.8</v>
      </c>
      <c r="M73" s="117">
        <f t="shared" si="50"/>
        <v>7.3416666666666659</v>
      </c>
      <c r="N73" s="155">
        <f t="shared" si="50"/>
        <v>7.541666666666667</v>
      </c>
      <c r="O73" s="123">
        <f t="shared" si="50"/>
        <v>1.983583333333333</v>
      </c>
      <c r="P73" s="145">
        <f t="shared" si="50"/>
        <v>1.5388333333333331</v>
      </c>
      <c r="Q73" s="117">
        <f t="shared" si="50"/>
        <v>56.75</v>
      </c>
      <c r="R73" s="117">
        <f t="shared" si="50"/>
        <v>6.7583333333333329</v>
      </c>
      <c r="S73" s="130">
        <f t="shared" si="50"/>
        <v>88.267986436032871</v>
      </c>
      <c r="T73" s="117">
        <f t="shared" si="50"/>
        <v>14.25</v>
      </c>
      <c r="U73" s="117">
        <f t="shared" si="50"/>
        <v>1.9583333333333337</v>
      </c>
      <c r="V73" s="130">
        <f t="shared" si="50"/>
        <v>86.097494131685309</v>
      </c>
      <c r="W73" s="6">
        <f>SUM(AVERAGE(W60:W71))</f>
        <v>10678.416666666666</v>
      </c>
      <c r="X73" s="116">
        <f>SUM(AVERAGE(X60:X71))</f>
        <v>0.66251520866537839</v>
      </c>
      <c r="Y73" s="6">
        <f>SUM(AVERAGE(Y60:Y71))</f>
        <v>18.23</v>
      </c>
      <c r="Z73" s="115">
        <f>SUM(AVERAGE(Z60:Z71))</f>
        <v>18.855555555555554</v>
      </c>
      <c r="AA73" s="111">
        <f t="shared" ref="AA73" si="51">C73/$C$2</f>
        <v>0.34052083333333338</v>
      </c>
      <c r="AB73" s="112">
        <f t="shared" ref="AB73" si="52">(C73*D73)/1000</f>
        <v>125.35706944444445</v>
      </c>
      <c r="AC73" s="113">
        <f t="shared" si="46"/>
        <v>0.52232112268518516</v>
      </c>
      <c r="AD73" s="114">
        <f t="shared" ref="AD73" si="53">(C73*G73)/1000</f>
        <v>158.68270833333335</v>
      </c>
      <c r="AE73" s="113">
        <f t="shared" si="48"/>
        <v>0.35420247395833337</v>
      </c>
      <c r="AF73" s="190">
        <f>AVERAGE(AF60:AF71)</f>
        <v>2096.6411111111111</v>
      </c>
    </row>
    <row r="74" spans="1:32" ht="13.5" thickTop="1" x14ac:dyDescent="0.2"/>
    <row r="75" spans="1:32" ht="13.5" thickBot="1" x14ac:dyDescent="0.25"/>
    <row r="76" spans="1:32" ht="13.5" thickTop="1" x14ac:dyDescent="0.2">
      <c r="A76" s="11" t="s">
        <v>5</v>
      </c>
      <c r="B76" s="12" t="s">
        <v>6</v>
      </c>
      <c r="C76" s="150" t="s">
        <v>6</v>
      </c>
      <c r="D76" s="12" t="s">
        <v>7</v>
      </c>
      <c r="E76" s="12" t="s">
        <v>8</v>
      </c>
      <c r="F76" s="124" t="s">
        <v>2</v>
      </c>
      <c r="G76" s="12" t="s">
        <v>9</v>
      </c>
      <c r="H76" s="12" t="s">
        <v>10</v>
      </c>
      <c r="I76" s="124" t="s">
        <v>3</v>
      </c>
      <c r="J76" s="12" t="s">
        <v>11</v>
      </c>
      <c r="K76" s="12" t="s">
        <v>12</v>
      </c>
      <c r="L76" s="124" t="s">
        <v>13</v>
      </c>
      <c r="M76" s="12" t="s">
        <v>14</v>
      </c>
      <c r="N76" s="150" t="s">
        <v>15</v>
      </c>
      <c r="O76" s="118" t="s">
        <v>16</v>
      </c>
      <c r="P76" s="150" t="s">
        <v>17</v>
      </c>
      <c r="Q76" s="12" t="s">
        <v>18</v>
      </c>
      <c r="R76" s="12" t="s">
        <v>19</v>
      </c>
      <c r="S76" s="124" t="s">
        <v>20</v>
      </c>
      <c r="T76" s="12" t="s">
        <v>21</v>
      </c>
      <c r="U76" s="12" t="s">
        <v>22</v>
      </c>
      <c r="V76" s="124" t="s">
        <v>23</v>
      </c>
      <c r="W76" s="13" t="s">
        <v>24</v>
      </c>
      <c r="X76" s="13" t="s">
        <v>25</v>
      </c>
      <c r="Y76" s="12" t="s">
        <v>26</v>
      </c>
      <c r="Z76" s="13" t="s">
        <v>27</v>
      </c>
      <c r="AA76" s="96" t="s">
        <v>28</v>
      </c>
      <c r="AB76" s="97" t="s">
        <v>29</v>
      </c>
      <c r="AC76" s="98" t="s">
        <v>30</v>
      </c>
      <c r="AD76" s="99" t="s">
        <v>28</v>
      </c>
      <c r="AE76" s="98" t="s">
        <v>28</v>
      </c>
      <c r="AF76" s="96" t="s">
        <v>122</v>
      </c>
    </row>
    <row r="77" spans="1:32" ht="13.5" thickBot="1" x14ac:dyDescent="0.25">
      <c r="A77" s="14" t="s">
        <v>85</v>
      </c>
      <c r="B77" s="15" t="s">
        <v>32</v>
      </c>
      <c r="C77" s="151" t="s">
        <v>33</v>
      </c>
      <c r="D77" s="15" t="s">
        <v>34</v>
      </c>
      <c r="E77" s="15" t="s">
        <v>34</v>
      </c>
      <c r="F77" s="125" t="s">
        <v>35</v>
      </c>
      <c r="G77" s="15" t="s">
        <v>34</v>
      </c>
      <c r="H77" s="15" t="s">
        <v>34</v>
      </c>
      <c r="I77" s="125" t="s">
        <v>35</v>
      </c>
      <c r="J77" s="15" t="s">
        <v>34</v>
      </c>
      <c r="K77" s="15" t="s">
        <v>34</v>
      </c>
      <c r="L77" s="125" t="s">
        <v>35</v>
      </c>
      <c r="M77" s="15"/>
      <c r="N77" s="151"/>
      <c r="O77" s="119"/>
      <c r="P77" s="151"/>
      <c r="Q77" s="15"/>
      <c r="R77" s="15"/>
      <c r="S77" s="125" t="s">
        <v>35</v>
      </c>
      <c r="T77" s="15"/>
      <c r="U77" s="15"/>
      <c r="V77" s="125" t="s">
        <v>35</v>
      </c>
      <c r="W77" s="17" t="s">
        <v>36</v>
      </c>
      <c r="X77" s="16" t="s">
        <v>37</v>
      </c>
      <c r="Y77" s="15" t="s">
        <v>38</v>
      </c>
      <c r="Z77" s="17" t="s">
        <v>39</v>
      </c>
      <c r="AA77" s="76" t="s">
        <v>6</v>
      </c>
      <c r="AB77" s="77" t="s">
        <v>40</v>
      </c>
      <c r="AC77" s="78" t="s">
        <v>41</v>
      </c>
      <c r="AD77" s="79" t="s">
        <v>42</v>
      </c>
      <c r="AE77" s="78" t="s">
        <v>43</v>
      </c>
      <c r="AF77" s="181" t="s">
        <v>123</v>
      </c>
    </row>
    <row r="78" spans="1:32" ht="13.5" thickTop="1" x14ac:dyDescent="0.2">
      <c r="A78" s="36" t="s">
        <v>44</v>
      </c>
      <c r="B78" s="32">
        <v>11837</v>
      </c>
      <c r="C78" s="156">
        <v>382</v>
      </c>
      <c r="D78" s="25">
        <v>200</v>
      </c>
      <c r="E78" s="25">
        <v>5</v>
      </c>
      <c r="F78" s="126">
        <v>98</v>
      </c>
      <c r="G78" s="29">
        <v>360</v>
      </c>
      <c r="H78" s="25">
        <v>3</v>
      </c>
      <c r="I78" s="126">
        <v>99</v>
      </c>
      <c r="J78" s="29">
        <v>695</v>
      </c>
      <c r="K78" s="25">
        <v>26</v>
      </c>
      <c r="L78" s="126">
        <v>96</v>
      </c>
      <c r="M78" s="18">
        <v>7.5</v>
      </c>
      <c r="N78" s="152">
        <v>7.6</v>
      </c>
      <c r="O78" s="74">
        <v>2.44</v>
      </c>
      <c r="P78" s="156">
        <v>2.0529999999999999</v>
      </c>
      <c r="Q78" s="18">
        <v>55</v>
      </c>
      <c r="R78" s="18">
        <v>4.4000000000000004</v>
      </c>
      <c r="S78" s="126">
        <v>92</v>
      </c>
      <c r="T78" s="18">
        <v>20</v>
      </c>
      <c r="U78" s="18">
        <v>1.4</v>
      </c>
      <c r="V78" s="126">
        <v>93</v>
      </c>
      <c r="W78" s="22">
        <v>10576</v>
      </c>
      <c r="X78" s="5">
        <f t="shared" ref="X78:X89" si="54">W78/B78</f>
        <v>0.8934696291290023</v>
      </c>
      <c r="Y78" s="26">
        <v>25.66</v>
      </c>
      <c r="Z78" s="27">
        <v>18.399999999999999</v>
      </c>
      <c r="AA78" s="80">
        <f>C78/$C$2</f>
        <v>0.23874999999999999</v>
      </c>
      <c r="AB78" s="81">
        <f>(C78*D78)/1000</f>
        <v>76.400000000000006</v>
      </c>
      <c r="AC78" s="82">
        <f>(AB78)/$E$3</f>
        <v>0.31833333333333336</v>
      </c>
      <c r="AD78" s="83">
        <f>(C78*G78)/1000</f>
        <v>137.52000000000001</v>
      </c>
      <c r="AE78" s="82">
        <f>(AD78)/$G$3</f>
        <v>0.30696428571428575</v>
      </c>
      <c r="AF78" s="183">
        <f>(0.8*C78*G78)/60</f>
        <v>1833.6000000000001</v>
      </c>
    </row>
    <row r="79" spans="1:32" x14ac:dyDescent="0.2">
      <c r="A79" s="36" t="s">
        <v>45</v>
      </c>
      <c r="B79" s="33">
        <v>11255</v>
      </c>
      <c r="C79" s="157">
        <v>402</v>
      </c>
      <c r="D79" s="21">
        <v>206</v>
      </c>
      <c r="E79" s="21">
        <v>8</v>
      </c>
      <c r="F79" s="127">
        <v>96</v>
      </c>
      <c r="G79" s="21">
        <v>373</v>
      </c>
      <c r="H79" s="21">
        <v>7</v>
      </c>
      <c r="I79" s="127">
        <v>98</v>
      </c>
      <c r="J79" s="30">
        <v>669</v>
      </c>
      <c r="K79" s="21">
        <v>37</v>
      </c>
      <c r="L79" s="127">
        <v>94</v>
      </c>
      <c r="M79" s="18">
        <v>7.5</v>
      </c>
      <c r="N79" s="153">
        <v>7.7</v>
      </c>
      <c r="O79" s="23">
        <v>2.383</v>
      </c>
      <c r="P79" s="157">
        <v>1.9</v>
      </c>
      <c r="Q79" s="18">
        <v>56</v>
      </c>
      <c r="R79" s="18">
        <v>6.3</v>
      </c>
      <c r="S79" s="127">
        <v>89</v>
      </c>
      <c r="T79" s="18">
        <v>18</v>
      </c>
      <c r="U79" s="18">
        <v>2.4</v>
      </c>
      <c r="V79" s="127">
        <v>87</v>
      </c>
      <c r="W79" s="23">
        <v>9859</v>
      </c>
      <c r="X79" s="5">
        <f t="shared" si="54"/>
        <v>0.87596623722789868</v>
      </c>
      <c r="Y79" s="5">
        <v>24.74</v>
      </c>
      <c r="Z79" s="20">
        <v>15.5</v>
      </c>
      <c r="AA79" s="80">
        <f t="shared" ref="AA79:AA89" si="55">C79/$C$2</f>
        <v>0.25124999999999997</v>
      </c>
      <c r="AB79" s="81">
        <f t="shared" ref="AB79:AB89" si="56">(C79*D79)/1000</f>
        <v>82.811999999999998</v>
      </c>
      <c r="AC79" s="82">
        <f t="shared" ref="AC79:AC91" si="57">(AB79)/$E$3</f>
        <v>0.34504999999999997</v>
      </c>
      <c r="AD79" s="83">
        <f t="shared" ref="AD79:AD89" si="58">(C79*G79)/1000</f>
        <v>149.946</v>
      </c>
      <c r="AE79" s="82">
        <f t="shared" ref="AE79:AE91" si="59">(AD79)/$G$3</f>
        <v>0.33470089285714283</v>
      </c>
      <c r="AF79" s="183">
        <f t="shared" ref="AF79:AF89" si="60">(0.8*C79*G79)/60</f>
        <v>1999.28</v>
      </c>
    </row>
    <row r="80" spans="1:32" x14ac:dyDescent="0.2">
      <c r="A80" s="36" t="s">
        <v>46</v>
      </c>
      <c r="B80" s="33">
        <v>11286</v>
      </c>
      <c r="C80" s="157">
        <v>364</v>
      </c>
      <c r="D80" s="21">
        <v>267</v>
      </c>
      <c r="E80" s="21">
        <v>7</v>
      </c>
      <c r="F80" s="127">
        <v>97</v>
      </c>
      <c r="G80" s="21">
        <v>350</v>
      </c>
      <c r="H80" s="21">
        <v>6</v>
      </c>
      <c r="I80" s="127">
        <v>98</v>
      </c>
      <c r="J80" s="30">
        <v>676</v>
      </c>
      <c r="K80" s="21">
        <v>34</v>
      </c>
      <c r="L80" s="127">
        <v>95</v>
      </c>
      <c r="M80" s="18">
        <v>7.5</v>
      </c>
      <c r="N80" s="153">
        <v>7.5</v>
      </c>
      <c r="O80" s="23">
        <v>2.4929999999999999</v>
      </c>
      <c r="P80" s="157">
        <v>1.9790000000000001</v>
      </c>
      <c r="Q80" s="18">
        <v>58</v>
      </c>
      <c r="R80" s="18">
        <v>5.2</v>
      </c>
      <c r="S80" s="127">
        <v>91</v>
      </c>
      <c r="T80" s="18">
        <v>18</v>
      </c>
      <c r="U80" s="18">
        <v>1.6</v>
      </c>
      <c r="V80" s="127">
        <v>91</v>
      </c>
      <c r="W80" s="23">
        <v>11437</v>
      </c>
      <c r="X80" s="5">
        <f t="shared" si="54"/>
        <v>1.0133794081162502</v>
      </c>
      <c r="Y80" s="5"/>
      <c r="Z80" s="20"/>
      <c r="AA80" s="80">
        <f t="shared" si="55"/>
        <v>0.22750000000000001</v>
      </c>
      <c r="AB80" s="81">
        <f t="shared" si="56"/>
        <v>97.188000000000002</v>
      </c>
      <c r="AC80" s="82">
        <f t="shared" si="57"/>
        <v>0.40495000000000003</v>
      </c>
      <c r="AD80" s="83">
        <f t="shared" si="58"/>
        <v>127.4</v>
      </c>
      <c r="AE80" s="82">
        <f t="shared" si="59"/>
        <v>0.28437499999999999</v>
      </c>
      <c r="AF80" s="183">
        <f t="shared" si="60"/>
        <v>1698.6666666666667</v>
      </c>
    </row>
    <row r="81" spans="1:32" x14ac:dyDescent="0.2">
      <c r="A81" s="36" t="s">
        <v>47</v>
      </c>
      <c r="B81" s="33">
        <v>15293</v>
      </c>
      <c r="C81" s="157">
        <v>510</v>
      </c>
      <c r="D81" s="21">
        <v>233</v>
      </c>
      <c r="E81" s="21">
        <v>10</v>
      </c>
      <c r="F81" s="127">
        <v>96</v>
      </c>
      <c r="G81" s="21">
        <v>308</v>
      </c>
      <c r="H81" s="21">
        <v>8</v>
      </c>
      <c r="I81" s="127">
        <v>97</v>
      </c>
      <c r="J81" s="30">
        <v>637</v>
      </c>
      <c r="K81" s="21">
        <v>34</v>
      </c>
      <c r="L81" s="127">
        <v>95</v>
      </c>
      <c r="M81" s="18">
        <v>7.4</v>
      </c>
      <c r="N81" s="153">
        <v>7.6</v>
      </c>
      <c r="O81" s="23">
        <v>1.9970000000000001</v>
      </c>
      <c r="P81" s="157">
        <v>1.7150000000000001</v>
      </c>
      <c r="Q81" s="46">
        <v>39</v>
      </c>
      <c r="R81" s="18">
        <v>4.4000000000000004</v>
      </c>
      <c r="S81" s="127">
        <v>89</v>
      </c>
      <c r="T81" s="46">
        <v>12</v>
      </c>
      <c r="U81" s="18">
        <v>0.6</v>
      </c>
      <c r="V81" s="127">
        <v>95</v>
      </c>
      <c r="W81" s="23">
        <v>10591</v>
      </c>
      <c r="X81" s="5">
        <f t="shared" si="54"/>
        <v>0.69253907016281957</v>
      </c>
      <c r="Y81" s="5">
        <v>25.3</v>
      </c>
      <c r="Z81" s="20">
        <v>18.3</v>
      </c>
      <c r="AA81" s="80">
        <f t="shared" si="55"/>
        <v>0.31874999999999998</v>
      </c>
      <c r="AB81" s="81">
        <f t="shared" si="56"/>
        <v>118.83</v>
      </c>
      <c r="AC81" s="82">
        <f t="shared" si="57"/>
        <v>0.49512499999999998</v>
      </c>
      <c r="AD81" s="83">
        <f t="shared" si="58"/>
        <v>157.08000000000001</v>
      </c>
      <c r="AE81" s="82">
        <f t="shared" si="59"/>
        <v>0.35062500000000002</v>
      </c>
      <c r="AF81" s="183">
        <f t="shared" si="60"/>
        <v>2094.4</v>
      </c>
    </row>
    <row r="82" spans="1:32" x14ac:dyDescent="0.2">
      <c r="A82" s="36" t="s">
        <v>48</v>
      </c>
      <c r="B82" s="33">
        <v>16872</v>
      </c>
      <c r="C82" s="157">
        <v>544</v>
      </c>
      <c r="D82" s="21">
        <v>212</v>
      </c>
      <c r="E82" s="21">
        <v>13</v>
      </c>
      <c r="F82" s="127">
        <v>94</v>
      </c>
      <c r="G82" s="21">
        <v>248</v>
      </c>
      <c r="H82" s="21">
        <v>5</v>
      </c>
      <c r="I82" s="127">
        <v>98</v>
      </c>
      <c r="J82" s="30">
        <v>479</v>
      </c>
      <c r="K82" s="21">
        <v>29</v>
      </c>
      <c r="L82" s="127">
        <v>94</v>
      </c>
      <c r="M82" s="18">
        <v>7.5</v>
      </c>
      <c r="N82" s="153">
        <v>7.7</v>
      </c>
      <c r="O82" s="23">
        <v>2.0379999999999998</v>
      </c>
      <c r="P82" s="157">
        <v>1.653</v>
      </c>
      <c r="Q82" s="46">
        <v>39</v>
      </c>
      <c r="R82" s="18">
        <v>4.3</v>
      </c>
      <c r="S82" s="127">
        <v>89</v>
      </c>
      <c r="T82" s="46">
        <v>11</v>
      </c>
      <c r="U82" s="18">
        <v>0.5</v>
      </c>
      <c r="V82" s="127">
        <v>96</v>
      </c>
      <c r="W82" s="23">
        <v>10353</v>
      </c>
      <c r="X82" s="5">
        <f t="shared" si="54"/>
        <v>0.61362019914651489</v>
      </c>
      <c r="Y82" s="5">
        <v>26.56</v>
      </c>
      <c r="Z82" s="20">
        <v>17.600000000000001</v>
      </c>
      <c r="AA82" s="80">
        <f t="shared" si="55"/>
        <v>0.34</v>
      </c>
      <c r="AB82" s="81">
        <f t="shared" si="56"/>
        <v>115.328</v>
      </c>
      <c r="AC82" s="82">
        <f t="shared" si="57"/>
        <v>0.48053333333333337</v>
      </c>
      <c r="AD82" s="83">
        <f t="shared" si="58"/>
        <v>134.91200000000001</v>
      </c>
      <c r="AE82" s="82">
        <f t="shared" si="59"/>
        <v>0.30114285714285716</v>
      </c>
      <c r="AF82" s="183">
        <f t="shared" si="60"/>
        <v>1798.8266666666668</v>
      </c>
    </row>
    <row r="83" spans="1:32" x14ac:dyDescent="0.2">
      <c r="A83" s="36" t="s">
        <v>49</v>
      </c>
      <c r="B83" s="33">
        <v>17265</v>
      </c>
      <c r="C83" s="157">
        <v>576</v>
      </c>
      <c r="D83" s="21">
        <v>316</v>
      </c>
      <c r="E83" s="21">
        <v>7</v>
      </c>
      <c r="F83" s="127">
        <v>98</v>
      </c>
      <c r="G83" s="21">
        <v>287</v>
      </c>
      <c r="H83" s="21">
        <v>3</v>
      </c>
      <c r="I83" s="127" t="s">
        <v>72</v>
      </c>
      <c r="J83" s="30">
        <v>633</v>
      </c>
      <c r="K83" s="21">
        <v>22</v>
      </c>
      <c r="L83" s="127" t="s">
        <v>54</v>
      </c>
      <c r="M83" s="18">
        <v>7.4</v>
      </c>
      <c r="N83" s="153">
        <v>7.5</v>
      </c>
      <c r="O83" s="23">
        <v>1.95</v>
      </c>
      <c r="P83" s="157">
        <v>1.82</v>
      </c>
      <c r="Q83" s="46">
        <v>32</v>
      </c>
      <c r="R83" s="18">
        <v>5.6</v>
      </c>
      <c r="S83" s="127">
        <v>82</v>
      </c>
      <c r="T83" s="46">
        <v>14</v>
      </c>
      <c r="U83" s="18">
        <v>0.9</v>
      </c>
      <c r="V83" s="127">
        <v>93</v>
      </c>
      <c r="W83" s="23">
        <v>10064</v>
      </c>
      <c r="X83" s="5">
        <f t="shared" si="54"/>
        <v>0.58291340863017671</v>
      </c>
      <c r="Y83" s="5">
        <v>25.86</v>
      </c>
      <c r="Z83" s="20">
        <v>19.8</v>
      </c>
      <c r="AA83" s="80">
        <f t="shared" si="55"/>
        <v>0.36</v>
      </c>
      <c r="AB83" s="81">
        <f t="shared" si="56"/>
        <v>182.01599999999999</v>
      </c>
      <c r="AC83" s="82">
        <f t="shared" si="57"/>
        <v>0.75839999999999996</v>
      </c>
      <c r="AD83" s="83">
        <f t="shared" si="58"/>
        <v>165.31200000000001</v>
      </c>
      <c r="AE83" s="82">
        <f t="shared" si="59"/>
        <v>0.36900000000000005</v>
      </c>
      <c r="AF83" s="183">
        <f t="shared" si="60"/>
        <v>2204.1600000000003</v>
      </c>
    </row>
    <row r="84" spans="1:32" x14ac:dyDescent="0.2">
      <c r="A84" s="36" t="s">
        <v>50</v>
      </c>
      <c r="B84" s="33">
        <v>15068</v>
      </c>
      <c r="C84" s="157">
        <v>486</v>
      </c>
      <c r="D84" s="21">
        <v>177</v>
      </c>
      <c r="E84" s="21">
        <v>7</v>
      </c>
      <c r="F84" s="127">
        <v>96</v>
      </c>
      <c r="G84" s="21">
        <v>223</v>
      </c>
      <c r="H84" s="21">
        <v>3</v>
      </c>
      <c r="I84" s="127" t="s">
        <v>72</v>
      </c>
      <c r="J84" s="30">
        <v>483</v>
      </c>
      <c r="K84" s="21">
        <v>24</v>
      </c>
      <c r="L84" s="127" t="s">
        <v>51</v>
      </c>
      <c r="M84" s="18">
        <v>7.4</v>
      </c>
      <c r="N84" s="153">
        <v>7.5</v>
      </c>
      <c r="O84" s="23">
        <v>2.4079999999999999</v>
      </c>
      <c r="P84" s="157">
        <v>2.0299999999999998</v>
      </c>
      <c r="Q84" s="18">
        <v>44</v>
      </c>
      <c r="R84" s="18">
        <v>6.3</v>
      </c>
      <c r="S84" s="127">
        <v>86</v>
      </c>
      <c r="T84" s="18">
        <v>14</v>
      </c>
      <c r="U84" s="18">
        <v>0.5</v>
      </c>
      <c r="V84" s="127">
        <v>96</v>
      </c>
      <c r="W84" s="23">
        <v>10349</v>
      </c>
      <c r="X84" s="5">
        <f t="shared" si="54"/>
        <v>0.68681975046456067</v>
      </c>
      <c r="Y84" s="5">
        <v>25.6</v>
      </c>
      <c r="Z84" s="20">
        <v>19.399999999999999</v>
      </c>
      <c r="AA84" s="80">
        <f t="shared" si="55"/>
        <v>0.30375000000000002</v>
      </c>
      <c r="AB84" s="81">
        <f t="shared" si="56"/>
        <v>86.022000000000006</v>
      </c>
      <c r="AC84" s="82">
        <f t="shared" si="57"/>
        <v>0.35842500000000005</v>
      </c>
      <c r="AD84" s="83">
        <f t="shared" si="58"/>
        <v>108.378</v>
      </c>
      <c r="AE84" s="82">
        <f t="shared" si="59"/>
        <v>0.24191517857142858</v>
      </c>
      <c r="AF84" s="183">
        <f t="shared" si="60"/>
        <v>1445.0400000000002</v>
      </c>
    </row>
    <row r="85" spans="1:32" x14ac:dyDescent="0.2">
      <c r="A85" s="36" t="s">
        <v>53</v>
      </c>
      <c r="B85" s="33">
        <v>17090</v>
      </c>
      <c r="C85" s="157">
        <v>551</v>
      </c>
      <c r="D85" s="21">
        <v>196</v>
      </c>
      <c r="E85" s="21">
        <v>7</v>
      </c>
      <c r="F85" s="127">
        <v>96</v>
      </c>
      <c r="G85" s="21">
        <v>215</v>
      </c>
      <c r="H85" s="21">
        <v>5</v>
      </c>
      <c r="I85" s="127" t="s">
        <v>59</v>
      </c>
      <c r="J85" s="30">
        <v>433</v>
      </c>
      <c r="K85" s="21">
        <v>30</v>
      </c>
      <c r="L85" s="127" t="s">
        <v>55</v>
      </c>
      <c r="M85" s="18">
        <v>7.7</v>
      </c>
      <c r="N85" s="153">
        <v>7.9</v>
      </c>
      <c r="O85" s="23">
        <v>2.2930000000000001</v>
      </c>
      <c r="P85" s="157">
        <v>1.9219999999999999</v>
      </c>
      <c r="Q85" s="18">
        <v>46</v>
      </c>
      <c r="R85" s="18">
        <v>5.6</v>
      </c>
      <c r="S85" s="127">
        <v>88</v>
      </c>
      <c r="T85" s="18">
        <v>14</v>
      </c>
      <c r="U85" s="18">
        <v>0.4</v>
      </c>
      <c r="V85" s="127">
        <v>97</v>
      </c>
      <c r="W85" s="23">
        <v>11684</v>
      </c>
      <c r="X85" s="5">
        <f t="shared" si="54"/>
        <v>0.68367466354593331</v>
      </c>
      <c r="Y85" s="5">
        <v>25.28</v>
      </c>
      <c r="Z85" s="20">
        <v>17.7</v>
      </c>
      <c r="AA85" s="80">
        <f t="shared" si="55"/>
        <v>0.34437499999999999</v>
      </c>
      <c r="AB85" s="81">
        <f t="shared" si="56"/>
        <v>107.996</v>
      </c>
      <c r="AC85" s="82">
        <f t="shared" si="57"/>
        <v>0.44998333333333329</v>
      </c>
      <c r="AD85" s="83">
        <f t="shared" si="58"/>
        <v>118.465</v>
      </c>
      <c r="AE85" s="82">
        <f t="shared" si="59"/>
        <v>0.26443080357142856</v>
      </c>
      <c r="AF85" s="183">
        <f t="shared" si="60"/>
        <v>1579.5333333333333</v>
      </c>
    </row>
    <row r="86" spans="1:32" x14ac:dyDescent="0.2">
      <c r="A86" s="36" t="s">
        <v>56</v>
      </c>
      <c r="B86" s="33">
        <v>18818</v>
      </c>
      <c r="C86" s="157">
        <v>627</v>
      </c>
      <c r="D86" s="21">
        <v>203</v>
      </c>
      <c r="E86" s="21">
        <v>6</v>
      </c>
      <c r="F86" s="127">
        <v>97</v>
      </c>
      <c r="G86" s="21">
        <v>188</v>
      </c>
      <c r="H86" s="21">
        <v>4</v>
      </c>
      <c r="I86" s="127" t="s">
        <v>59</v>
      </c>
      <c r="J86" s="30">
        <v>410</v>
      </c>
      <c r="K86" s="21">
        <v>24</v>
      </c>
      <c r="L86" s="127" t="s">
        <v>62</v>
      </c>
      <c r="M86" s="18">
        <v>7.5</v>
      </c>
      <c r="N86" s="153">
        <v>7.5</v>
      </c>
      <c r="O86" s="23">
        <v>1.7549999999999999</v>
      </c>
      <c r="P86" s="157">
        <v>1.5449999999999999</v>
      </c>
      <c r="Q86" s="18">
        <v>41</v>
      </c>
      <c r="R86" s="18">
        <v>7.7</v>
      </c>
      <c r="S86" s="127">
        <v>81</v>
      </c>
      <c r="T86" s="18">
        <v>16</v>
      </c>
      <c r="U86" s="18">
        <v>1.4</v>
      </c>
      <c r="V86" s="127">
        <v>91</v>
      </c>
      <c r="W86" s="23">
        <v>12428</v>
      </c>
      <c r="X86" s="5">
        <f t="shared" si="54"/>
        <v>0.66043150175364018</v>
      </c>
      <c r="Y86" s="5">
        <v>26.96</v>
      </c>
      <c r="Z86" s="20">
        <v>18.399999999999999</v>
      </c>
      <c r="AA86" s="80">
        <f t="shared" si="55"/>
        <v>0.39187499999999997</v>
      </c>
      <c r="AB86" s="81">
        <f t="shared" si="56"/>
        <v>127.28100000000001</v>
      </c>
      <c r="AC86" s="82">
        <f t="shared" si="57"/>
        <v>0.53033750000000002</v>
      </c>
      <c r="AD86" s="83">
        <f t="shared" si="58"/>
        <v>117.876</v>
      </c>
      <c r="AE86" s="82">
        <f t="shared" si="59"/>
        <v>0.26311607142857146</v>
      </c>
      <c r="AF86" s="183">
        <f t="shared" si="60"/>
        <v>1571.68</v>
      </c>
    </row>
    <row r="87" spans="1:32" x14ac:dyDescent="0.2">
      <c r="A87" s="36" t="s">
        <v>58</v>
      </c>
      <c r="B87" s="33">
        <v>17477</v>
      </c>
      <c r="C87" s="157">
        <v>564</v>
      </c>
      <c r="D87" s="21">
        <v>150</v>
      </c>
      <c r="E87" s="21">
        <v>3</v>
      </c>
      <c r="F87" s="127">
        <v>98</v>
      </c>
      <c r="G87" s="21">
        <v>207</v>
      </c>
      <c r="H87" s="21">
        <v>3</v>
      </c>
      <c r="I87" s="127" t="s">
        <v>72</v>
      </c>
      <c r="J87" s="30">
        <v>420</v>
      </c>
      <c r="K87" s="21">
        <v>25</v>
      </c>
      <c r="L87" s="127" t="s">
        <v>62</v>
      </c>
      <c r="M87" s="18">
        <v>7.5</v>
      </c>
      <c r="N87" s="153">
        <v>7.5</v>
      </c>
      <c r="O87" s="23">
        <v>1.839</v>
      </c>
      <c r="P87" s="157">
        <v>1.5549999999999999</v>
      </c>
      <c r="Q87" s="18">
        <v>41</v>
      </c>
      <c r="R87" s="18">
        <v>6.1</v>
      </c>
      <c r="S87" s="127">
        <v>85</v>
      </c>
      <c r="T87" s="18">
        <v>13</v>
      </c>
      <c r="U87" s="18">
        <v>1.2</v>
      </c>
      <c r="V87" s="127">
        <v>91</v>
      </c>
      <c r="W87" s="23">
        <v>12312</v>
      </c>
      <c r="X87" s="5">
        <f t="shared" si="54"/>
        <v>0.70446873033129254</v>
      </c>
      <c r="Y87" s="5"/>
      <c r="Z87" s="20"/>
      <c r="AA87" s="80">
        <f t="shared" si="55"/>
        <v>0.35249999999999998</v>
      </c>
      <c r="AB87" s="81">
        <f t="shared" si="56"/>
        <v>84.6</v>
      </c>
      <c r="AC87" s="82">
        <f t="shared" si="57"/>
        <v>0.35249999999999998</v>
      </c>
      <c r="AD87" s="83">
        <f t="shared" si="58"/>
        <v>116.748</v>
      </c>
      <c r="AE87" s="82">
        <f t="shared" si="59"/>
        <v>0.26059821428571428</v>
      </c>
      <c r="AF87" s="183">
        <f t="shared" si="60"/>
        <v>1556.64</v>
      </c>
    </row>
    <row r="88" spans="1:32" x14ac:dyDescent="0.2">
      <c r="A88" s="36" t="s">
        <v>60</v>
      </c>
      <c r="B88" s="33">
        <v>23230</v>
      </c>
      <c r="C88" s="157">
        <v>774</v>
      </c>
      <c r="D88" s="21">
        <v>209</v>
      </c>
      <c r="E88" s="21">
        <v>6</v>
      </c>
      <c r="F88" s="127">
        <v>97</v>
      </c>
      <c r="G88" s="21">
        <v>198</v>
      </c>
      <c r="H88" s="21">
        <v>4</v>
      </c>
      <c r="I88" s="127" t="s">
        <v>59</v>
      </c>
      <c r="J88" s="30">
        <v>416</v>
      </c>
      <c r="K88" s="21">
        <v>30</v>
      </c>
      <c r="L88" s="127" t="s">
        <v>55</v>
      </c>
      <c r="M88" s="18">
        <v>7.4</v>
      </c>
      <c r="N88" s="153">
        <v>7.6</v>
      </c>
      <c r="O88" s="23">
        <v>2</v>
      </c>
      <c r="P88" s="157">
        <v>1.7</v>
      </c>
      <c r="Q88" s="18">
        <v>41</v>
      </c>
      <c r="R88" s="18">
        <v>11</v>
      </c>
      <c r="S88" s="127">
        <v>73</v>
      </c>
      <c r="T88" s="18">
        <v>11</v>
      </c>
      <c r="U88" s="18">
        <v>0.9</v>
      </c>
      <c r="V88" s="127">
        <v>91</v>
      </c>
      <c r="W88" s="23">
        <v>12942</v>
      </c>
      <c r="X88" s="5">
        <f t="shared" si="54"/>
        <v>0.55712440809298325</v>
      </c>
      <c r="Y88" s="5">
        <v>26.84</v>
      </c>
      <c r="Z88" s="20">
        <v>17.5</v>
      </c>
      <c r="AA88" s="80">
        <f t="shared" si="55"/>
        <v>0.48375000000000001</v>
      </c>
      <c r="AB88" s="81">
        <f t="shared" si="56"/>
        <v>161.76599999999999</v>
      </c>
      <c r="AC88" s="82">
        <f t="shared" si="57"/>
        <v>0.67402499999999999</v>
      </c>
      <c r="AD88" s="83">
        <f t="shared" si="58"/>
        <v>153.25200000000001</v>
      </c>
      <c r="AE88" s="82">
        <f t="shared" si="59"/>
        <v>0.34208035714285717</v>
      </c>
      <c r="AF88" s="183">
        <f t="shared" si="60"/>
        <v>2043.3600000000001</v>
      </c>
    </row>
    <row r="89" spans="1:32" ht="13.5" thickBot="1" x14ac:dyDescent="0.25">
      <c r="A89" s="36" t="s">
        <v>63</v>
      </c>
      <c r="B89" s="34">
        <v>19187</v>
      </c>
      <c r="C89" s="157">
        <v>619</v>
      </c>
      <c r="D89" s="28">
        <v>176</v>
      </c>
      <c r="E89" s="28">
        <v>7</v>
      </c>
      <c r="F89" s="128">
        <v>96</v>
      </c>
      <c r="G89" s="31">
        <v>198</v>
      </c>
      <c r="H89" s="28">
        <v>3</v>
      </c>
      <c r="I89" s="128" t="s">
        <v>59</v>
      </c>
      <c r="J89" s="31">
        <v>376</v>
      </c>
      <c r="K89" s="28">
        <v>29</v>
      </c>
      <c r="L89" s="128" t="s">
        <v>78</v>
      </c>
      <c r="M89" s="18">
        <v>7.5</v>
      </c>
      <c r="N89" s="153">
        <v>7.6</v>
      </c>
      <c r="O89" s="23">
        <v>1.8779999999999999</v>
      </c>
      <c r="P89" s="157">
        <v>1.4930000000000001</v>
      </c>
      <c r="Q89" s="18">
        <v>50</v>
      </c>
      <c r="R89" s="18">
        <v>10.4</v>
      </c>
      <c r="S89" s="128">
        <v>79</v>
      </c>
      <c r="T89" s="18">
        <v>8</v>
      </c>
      <c r="U89" s="18">
        <v>0.4</v>
      </c>
      <c r="V89" s="128">
        <v>95</v>
      </c>
      <c r="W89" s="24">
        <v>12817</v>
      </c>
      <c r="X89" s="5">
        <f t="shared" si="54"/>
        <v>0.66800437796424661</v>
      </c>
      <c r="Y89" s="44">
        <v>24.9</v>
      </c>
      <c r="Z89" s="47">
        <v>20</v>
      </c>
      <c r="AA89" s="80">
        <f t="shared" si="55"/>
        <v>0.38687500000000002</v>
      </c>
      <c r="AB89" s="81">
        <f t="shared" si="56"/>
        <v>108.944</v>
      </c>
      <c r="AC89" s="82">
        <f t="shared" si="57"/>
        <v>0.45393333333333336</v>
      </c>
      <c r="AD89" s="83">
        <f t="shared" si="58"/>
        <v>122.562</v>
      </c>
      <c r="AE89" s="82">
        <f t="shared" si="59"/>
        <v>0.27357589285714284</v>
      </c>
      <c r="AF89" s="183">
        <f t="shared" si="60"/>
        <v>1634.16</v>
      </c>
    </row>
    <row r="90" spans="1:32" ht="13.5" thickTop="1" x14ac:dyDescent="0.2">
      <c r="A90" s="39" t="s">
        <v>86</v>
      </c>
      <c r="B90" s="40">
        <f>SUM(B78:B89)</f>
        <v>194678</v>
      </c>
      <c r="C90" s="144"/>
      <c r="D90" s="48"/>
      <c r="E90" s="48"/>
      <c r="F90" s="129"/>
      <c r="G90" s="48"/>
      <c r="H90" s="48"/>
      <c r="I90" s="129"/>
      <c r="J90" s="48"/>
      <c r="K90" s="48"/>
      <c r="L90" s="129"/>
      <c r="M90" s="43"/>
      <c r="N90" s="154"/>
      <c r="O90" s="158"/>
      <c r="P90" s="144"/>
      <c r="Q90" s="43"/>
      <c r="R90" s="43"/>
      <c r="S90" s="129"/>
      <c r="T90" s="43"/>
      <c r="U90" s="43"/>
      <c r="V90" s="129"/>
      <c r="W90" s="40">
        <f>SUM(W78:W89)</f>
        <v>135412</v>
      </c>
      <c r="X90" s="42"/>
      <c r="Y90" s="40">
        <f>SUM(Y78:Y89)</f>
        <v>257.7</v>
      </c>
      <c r="Z90" s="41"/>
      <c r="AA90" s="107"/>
      <c r="AB90" s="108"/>
      <c r="AC90" s="109"/>
      <c r="AD90" s="110"/>
      <c r="AE90" s="109"/>
      <c r="AF90" s="187"/>
    </row>
    <row r="91" spans="1:32" ht="13.5" thickBot="1" x14ac:dyDescent="0.25">
      <c r="A91" s="38" t="s">
        <v>87</v>
      </c>
      <c r="B91" s="6">
        <f>SUM(AVERAGE(B78:B89))</f>
        <v>16223.166666666666</v>
      </c>
      <c r="C91" s="145">
        <f t="shared" ref="C91:V91" si="61">SUM(AVERAGE(C78:C89))</f>
        <v>533.25</v>
      </c>
      <c r="D91" s="115">
        <f t="shared" si="61"/>
        <v>212.08333333333334</v>
      </c>
      <c r="E91" s="115">
        <f>SUM(AVERAGE(E78:E89))</f>
        <v>7.166666666666667</v>
      </c>
      <c r="F91" s="130">
        <f>SUM(AVERAGE(F78:F89))</f>
        <v>96.583333333333329</v>
      </c>
      <c r="G91" s="115">
        <f>SUM(AVERAGE(G78:G89))</f>
        <v>262.91666666666669</v>
      </c>
      <c r="H91" s="115">
        <f>SUM(AVERAGE(H78:H89))</f>
        <v>4.5</v>
      </c>
      <c r="I91" s="130">
        <f>SUM(AVERAGE(I78:I89))</f>
        <v>98</v>
      </c>
      <c r="J91" s="115">
        <f t="shared" si="61"/>
        <v>527.25</v>
      </c>
      <c r="K91" s="115">
        <f>SUM(AVERAGE(K78:K89))</f>
        <v>28.666666666666668</v>
      </c>
      <c r="L91" s="130">
        <f>SUM(AVERAGE(L78:L89))</f>
        <v>94.8</v>
      </c>
      <c r="M91" s="117">
        <f t="shared" si="61"/>
        <v>7.4833333333333343</v>
      </c>
      <c r="N91" s="155">
        <f t="shared" si="61"/>
        <v>7.5999999999999988</v>
      </c>
      <c r="O91" s="123">
        <f t="shared" si="61"/>
        <v>2.1228333333333329</v>
      </c>
      <c r="P91" s="145">
        <f t="shared" si="61"/>
        <v>1.7804166666666665</v>
      </c>
      <c r="Q91" s="117">
        <f t="shared" si="61"/>
        <v>45.166666666666664</v>
      </c>
      <c r="R91" s="117">
        <f t="shared" si="61"/>
        <v>6.4416666666666673</v>
      </c>
      <c r="S91" s="130">
        <f t="shared" si="61"/>
        <v>85.333333333333329</v>
      </c>
      <c r="T91" s="117">
        <f t="shared" si="61"/>
        <v>14.083333333333334</v>
      </c>
      <c r="U91" s="117">
        <f t="shared" si="61"/>
        <v>1.0166666666666668</v>
      </c>
      <c r="V91" s="130">
        <f t="shared" si="61"/>
        <v>93</v>
      </c>
      <c r="W91" s="6">
        <f>SUM(AVERAGE(W78:W89))</f>
        <v>11284.333333333334</v>
      </c>
      <c r="X91" s="116">
        <f>SUM(AVERAGE(X78:X89))</f>
        <v>0.71936761538044325</v>
      </c>
      <c r="Y91" s="6">
        <f>SUM(AVERAGE(Y78:Y89))</f>
        <v>25.77</v>
      </c>
      <c r="Z91" s="115">
        <f>SUM(AVERAGE(Z78:Z89))</f>
        <v>18.259999999999998</v>
      </c>
      <c r="AA91" s="111">
        <f t="shared" ref="AA91" si="62">C91/$C$2</f>
        <v>0.33328124999999997</v>
      </c>
      <c r="AB91" s="112">
        <f t="shared" ref="AB91" si="63">(C91*D91)/1000</f>
        <v>113.09343749999999</v>
      </c>
      <c r="AC91" s="113">
        <f t="shared" si="57"/>
        <v>0.47122265624999998</v>
      </c>
      <c r="AD91" s="114">
        <f t="shared" ref="AD91" si="64">(C91*G91)/1000</f>
        <v>140.2003125</v>
      </c>
      <c r="AE91" s="113">
        <f t="shared" si="59"/>
        <v>0.31294712611607139</v>
      </c>
      <c r="AF91" s="190">
        <f>AVERAGE(AF78:AF89)</f>
        <v>1788.278888888889</v>
      </c>
    </row>
    <row r="92" spans="1:32" ht="13.5" thickTop="1" x14ac:dyDescent="0.2"/>
    <row r="93" spans="1:32" ht="13.5" thickBot="1" x14ac:dyDescent="0.25"/>
    <row r="94" spans="1:32" ht="13.5" thickTop="1" x14ac:dyDescent="0.2">
      <c r="A94" s="11" t="s">
        <v>5</v>
      </c>
      <c r="B94" s="12" t="s">
        <v>6</v>
      </c>
      <c r="C94" s="150" t="s">
        <v>6</v>
      </c>
      <c r="D94" s="12" t="s">
        <v>7</v>
      </c>
      <c r="E94" s="12" t="s">
        <v>8</v>
      </c>
      <c r="F94" s="124" t="s">
        <v>2</v>
      </c>
      <c r="G94" s="12" t="s">
        <v>9</v>
      </c>
      <c r="H94" s="12" t="s">
        <v>10</v>
      </c>
      <c r="I94" s="124" t="s">
        <v>3</v>
      </c>
      <c r="J94" s="12" t="s">
        <v>11</v>
      </c>
      <c r="K94" s="12" t="s">
        <v>12</v>
      </c>
      <c r="L94" s="124" t="s">
        <v>13</v>
      </c>
      <c r="M94" s="12" t="s">
        <v>14</v>
      </c>
      <c r="N94" s="150" t="s">
        <v>15</v>
      </c>
      <c r="O94" s="118" t="s">
        <v>16</v>
      </c>
      <c r="P94" s="150" t="s">
        <v>17</v>
      </c>
      <c r="Q94" s="12" t="s">
        <v>18</v>
      </c>
      <c r="R94" s="12" t="s">
        <v>19</v>
      </c>
      <c r="S94" s="124" t="s">
        <v>20</v>
      </c>
      <c r="T94" s="12" t="s">
        <v>21</v>
      </c>
      <c r="U94" s="12" t="s">
        <v>22</v>
      </c>
      <c r="V94" s="124" t="s">
        <v>23</v>
      </c>
      <c r="W94" s="13" t="s">
        <v>24</v>
      </c>
      <c r="X94" s="13" t="s">
        <v>25</v>
      </c>
      <c r="Y94" s="12" t="s">
        <v>26</v>
      </c>
      <c r="Z94" s="13" t="s">
        <v>27</v>
      </c>
      <c r="AA94" s="96" t="s">
        <v>28</v>
      </c>
      <c r="AB94" s="97" t="s">
        <v>29</v>
      </c>
      <c r="AC94" s="98" t="s">
        <v>30</v>
      </c>
      <c r="AD94" s="99" t="s">
        <v>28</v>
      </c>
      <c r="AE94" s="98" t="s">
        <v>28</v>
      </c>
      <c r="AF94" s="96" t="s">
        <v>122</v>
      </c>
    </row>
    <row r="95" spans="1:32" ht="13.5" thickBot="1" x14ac:dyDescent="0.25">
      <c r="A95" s="14" t="s">
        <v>88</v>
      </c>
      <c r="B95" s="15" t="s">
        <v>32</v>
      </c>
      <c r="C95" s="151" t="s">
        <v>33</v>
      </c>
      <c r="D95" s="15" t="s">
        <v>34</v>
      </c>
      <c r="E95" s="15" t="s">
        <v>34</v>
      </c>
      <c r="F95" s="125" t="s">
        <v>35</v>
      </c>
      <c r="G95" s="15" t="s">
        <v>34</v>
      </c>
      <c r="H95" s="15" t="s">
        <v>34</v>
      </c>
      <c r="I95" s="125" t="s">
        <v>35</v>
      </c>
      <c r="J95" s="15" t="s">
        <v>34</v>
      </c>
      <c r="K95" s="15" t="s">
        <v>34</v>
      </c>
      <c r="L95" s="125" t="s">
        <v>35</v>
      </c>
      <c r="M95" s="15"/>
      <c r="N95" s="151"/>
      <c r="O95" s="119"/>
      <c r="P95" s="151"/>
      <c r="Q95" s="15"/>
      <c r="R95" s="15"/>
      <c r="S95" s="125" t="s">
        <v>35</v>
      </c>
      <c r="T95" s="15"/>
      <c r="U95" s="15"/>
      <c r="V95" s="125" t="s">
        <v>35</v>
      </c>
      <c r="W95" s="17" t="s">
        <v>36</v>
      </c>
      <c r="X95" s="16" t="s">
        <v>37</v>
      </c>
      <c r="Y95" s="15" t="s">
        <v>38</v>
      </c>
      <c r="Z95" s="17" t="s">
        <v>39</v>
      </c>
      <c r="AA95" s="76" t="s">
        <v>6</v>
      </c>
      <c r="AB95" s="77" t="s">
        <v>40</v>
      </c>
      <c r="AC95" s="78" t="s">
        <v>41</v>
      </c>
      <c r="AD95" s="79" t="s">
        <v>42</v>
      </c>
      <c r="AE95" s="78" t="s">
        <v>43</v>
      </c>
      <c r="AF95" s="181" t="s">
        <v>123</v>
      </c>
    </row>
    <row r="96" spans="1:32" ht="13.5" thickTop="1" x14ac:dyDescent="0.2">
      <c r="A96" s="36" t="s">
        <v>44</v>
      </c>
      <c r="B96" s="32">
        <v>13910</v>
      </c>
      <c r="C96" s="156">
        <v>449</v>
      </c>
      <c r="D96" s="25">
        <v>543</v>
      </c>
      <c r="E96" s="25">
        <v>9</v>
      </c>
      <c r="F96" s="126">
        <v>98</v>
      </c>
      <c r="G96" s="29">
        <v>480</v>
      </c>
      <c r="H96" s="25">
        <v>6</v>
      </c>
      <c r="I96" s="126">
        <v>99</v>
      </c>
      <c r="J96" s="29">
        <v>1096</v>
      </c>
      <c r="K96" s="25">
        <v>40</v>
      </c>
      <c r="L96" s="126">
        <v>96</v>
      </c>
      <c r="M96" s="18">
        <v>7.6</v>
      </c>
      <c r="N96" s="152">
        <v>7.6</v>
      </c>
      <c r="O96" s="74">
        <v>1.6060000000000001</v>
      </c>
      <c r="P96" s="156">
        <v>1.377</v>
      </c>
      <c r="Q96" s="18">
        <v>53</v>
      </c>
      <c r="R96" s="18">
        <v>11.9</v>
      </c>
      <c r="S96" s="126">
        <v>78</v>
      </c>
      <c r="T96" s="18">
        <v>20</v>
      </c>
      <c r="U96" s="18">
        <v>1.7</v>
      </c>
      <c r="V96" s="126">
        <v>91</v>
      </c>
      <c r="W96" s="22">
        <v>16039</v>
      </c>
      <c r="X96" s="5">
        <f t="shared" ref="X96:X107" si="65">W96/B96</f>
        <v>1.1530553558590941</v>
      </c>
      <c r="Y96" s="26">
        <v>16.100000000000001</v>
      </c>
      <c r="Z96" s="27">
        <v>18</v>
      </c>
      <c r="AA96" s="80">
        <f>C96/$C$2</f>
        <v>0.28062500000000001</v>
      </c>
      <c r="AB96" s="81">
        <f>(C96*D96)/1000</f>
        <v>243.80699999999999</v>
      </c>
      <c r="AC96" s="82">
        <f>(AB96)/$E$3</f>
        <v>1.0158624999999999</v>
      </c>
      <c r="AD96" s="83">
        <f>(C96*G96)/1000</f>
        <v>215.52</v>
      </c>
      <c r="AE96" s="82">
        <f>(AD96)/$G$3</f>
        <v>0.48107142857142859</v>
      </c>
      <c r="AF96" s="183">
        <f>(0.8*C96*G96)/60</f>
        <v>2873.6000000000004</v>
      </c>
    </row>
    <row r="97" spans="1:32" x14ac:dyDescent="0.2">
      <c r="A97" s="36" t="s">
        <v>45</v>
      </c>
      <c r="B97" s="33">
        <v>12418</v>
      </c>
      <c r="C97" s="157">
        <v>444</v>
      </c>
      <c r="D97" s="21">
        <v>338</v>
      </c>
      <c r="E97" s="21">
        <v>3</v>
      </c>
      <c r="F97" s="127">
        <v>99</v>
      </c>
      <c r="G97" s="21">
        <v>380</v>
      </c>
      <c r="H97" s="21">
        <v>4</v>
      </c>
      <c r="I97" s="127">
        <v>99</v>
      </c>
      <c r="J97" s="30">
        <v>937</v>
      </c>
      <c r="K97" s="21">
        <v>37</v>
      </c>
      <c r="L97" s="127">
        <v>96</v>
      </c>
      <c r="M97" s="18">
        <v>7.4</v>
      </c>
      <c r="N97" s="153">
        <v>7.4</v>
      </c>
      <c r="O97" s="23">
        <v>2.133</v>
      </c>
      <c r="P97" s="157">
        <v>1.7450000000000001</v>
      </c>
      <c r="Q97" s="18">
        <v>65</v>
      </c>
      <c r="R97" s="18">
        <v>9.4</v>
      </c>
      <c r="S97" s="127">
        <v>85</v>
      </c>
      <c r="T97" s="18">
        <v>18</v>
      </c>
      <c r="U97" s="18">
        <v>1.3</v>
      </c>
      <c r="V97" s="127">
        <v>93</v>
      </c>
      <c r="W97" s="23">
        <v>14060</v>
      </c>
      <c r="X97" s="5">
        <f t="shared" si="65"/>
        <v>1.1322274118215494</v>
      </c>
      <c r="Y97" s="5">
        <v>26.58</v>
      </c>
      <c r="Z97" s="20">
        <v>17.399999999999999</v>
      </c>
      <c r="AA97" s="80">
        <f t="shared" ref="AA97:AA107" si="66">C97/$C$2</f>
        <v>0.27750000000000002</v>
      </c>
      <c r="AB97" s="81">
        <f t="shared" ref="AB97:AB107" si="67">(C97*D97)/1000</f>
        <v>150.072</v>
      </c>
      <c r="AC97" s="82">
        <f t="shared" ref="AC97:AC109" si="68">(AB97)/$E$3</f>
        <v>0.62529999999999997</v>
      </c>
      <c r="AD97" s="83">
        <f t="shared" ref="AD97:AD107" si="69">(C97*G97)/1000</f>
        <v>168.72</v>
      </c>
      <c r="AE97" s="82">
        <f t="shared" ref="AE97:AE109" si="70">(AD97)/$G$3</f>
        <v>0.37660714285714286</v>
      </c>
      <c r="AF97" s="183">
        <f t="shared" ref="AF97:AF107" si="71">(0.8*C97*G97)/60</f>
        <v>2249.6000000000004</v>
      </c>
    </row>
    <row r="98" spans="1:32" x14ac:dyDescent="0.2">
      <c r="A98" s="36" t="s">
        <v>46</v>
      </c>
      <c r="B98" s="33">
        <v>17630</v>
      </c>
      <c r="C98" s="157">
        <v>569</v>
      </c>
      <c r="D98" s="21">
        <v>393</v>
      </c>
      <c r="E98" s="21">
        <v>9</v>
      </c>
      <c r="F98" s="127">
        <v>98</v>
      </c>
      <c r="G98" s="21">
        <v>354</v>
      </c>
      <c r="H98" s="21">
        <v>4</v>
      </c>
      <c r="I98" s="127">
        <v>99</v>
      </c>
      <c r="J98" s="30">
        <v>913</v>
      </c>
      <c r="K98" s="21">
        <v>31</v>
      </c>
      <c r="L98" s="127">
        <v>97</v>
      </c>
      <c r="M98" s="18">
        <v>7.6</v>
      </c>
      <c r="N98" s="153">
        <v>7.6</v>
      </c>
      <c r="O98" s="23">
        <v>1.7729999999999999</v>
      </c>
      <c r="P98" s="157">
        <v>1.5820000000000001</v>
      </c>
      <c r="Q98" s="18">
        <v>52</v>
      </c>
      <c r="R98" s="18">
        <v>6.4</v>
      </c>
      <c r="S98" s="127">
        <v>88</v>
      </c>
      <c r="T98" s="18">
        <v>14</v>
      </c>
      <c r="U98" s="18">
        <v>0.9</v>
      </c>
      <c r="V98" s="127">
        <v>94</v>
      </c>
      <c r="W98" s="23">
        <v>15471</v>
      </c>
      <c r="X98" s="5">
        <f t="shared" si="65"/>
        <v>0.87753828701077707</v>
      </c>
      <c r="Y98" s="5"/>
      <c r="Z98" s="20"/>
      <c r="AA98" s="80">
        <f t="shared" si="66"/>
        <v>0.35562500000000002</v>
      </c>
      <c r="AB98" s="81">
        <f t="shared" si="67"/>
        <v>223.61699999999999</v>
      </c>
      <c r="AC98" s="82">
        <f t="shared" si="68"/>
        <v>0.9317375</v>
      </c>
      <c r="AD98" s="83">
        <f t="shared" si="69"/>
        <v>201.42599999999999</v>
      </c>
      <c r="AE98" s="82">
        <f t="shared" si="70"/>
        <v>0.44961160714285714</v>
      </c>
      <c r="AF98" s="183">
        <f t="shared" si="71"/>
        <v>2685.6800000000003</v>
      </c>
    </row>
    <row r="99" spans="1:32" x14ac:dyDescent="0.2">
      <c r="A99" s="36" t="s">
        <v>47</v>
      </c>
      <c r="B99" s="33">
        <v>14142</v>
      </c>
      <c r="C99" s="157">
        <v>471</v>
      </c>
      <c r="D99" s="21">
        <v>299</v>
      </c>
      <c r="E99" s="21">
        <v>5</v>
      </c>
      <c r="F99" s="127">
        <v>98</v>
      </c>
      <c r="G99" s="21">
        <v>260</v>
      </c>
      <c r="H99" s="21">
        <v>3</v>
      </c>
      <c r="I99" s="127">
        <v>99</v>
      </c>
      <c r="J99" s="30">
        <v>599</v>
      </c>
      <c r="K99" s="21">
        <v>28</v>
      </c>
      <c r="L99" s="127">
        <v>95</v>
      </c>
      <c r="M99" s="18">
        <v>7.6</v>
      </c>
      <c r="N99" s="153">
        <v>7.6</v>
      </c>
      <c r="O99" s="23">
        <v>1.7450000000000001</v>
      </c>
      <c r="P99" s="157">
        <v>1.4830000000000001</v>
      </c>
      <c r="Q99" s="46">
        <v>43</v>
      </c>
      <c r="R99" s="18">
        <v>7.1</v>
      </c>
      <c r="S99" s="127">
        <v>83</v>
      </c>
      <c r="T99" s="46">
        <v>16</v>
      </c>
      <c r="U99" s="18">
        <v>0.8</v>
      </c>
      <c r="V99" s="127">
        <v>95</v>
      </c>
      <c r="W99" s="23">
        <v>16463</v>
      </c>
      <c r="X99" s="5">
        <f t="shared" si="65"/>
        <v>1.1641210578418895</v>
      </c>
      <c r="Y99" s="5">
        <v>25.52</v>
      </c>
      <c r="Z99" s="20">
        <v>16.600000000000001</v>
      </c>
      <c r="AA99" s="80">
        <f t="shared" si="66"/>
        <v>0.294375</v>
      </c>
      <c r="AB99" s="81">
        <f t="shared" si="67"/>
        <v>140.82900000000001</v>
      </c>
      <c r="AC99" s="82">
        <f t="shared" si="68"/>
        <v>0.58678750000000002</v>
      </c>
      <c r="AD99" s="83">
        <f t="shared" si="69"/>
        <v>122.46</v>
      </c>
      <c r="AE99" s="82">
        <f t="shared" si="70"/>
        <v>0.27334821428571426</v>
      </c>
      <c r="AF99" s="183">
        <f t="shared" si="71"/>
        <v>1632.8</v>
      </c>
    </row>
    <row r="100" spans="1:32" x14ac:dyDescent="0.2">
      <c r="A100" s="36" t="s">
        <v>48</v>
      </c>
      <c r="B100" s="33">
        <v>21742</v>
      </c>
      <c r="C100" s="157">
        <v>701</v>
      </c>
      <c r="D100" s="21">
        <v>349</v>
      </c>
      <c r="E100" s="21">
        <v>5</v>
      </c>
      <c r="F100" s="127">
        <v>99</v>
      </c>
      <c r="G100" s="21">
        <v>358</v>
      </c>
      <c r="H100" s="21">
        <v>9</v>
      </c>
      <c r="I100" s="127">
        <v>97</v>
      </c>
      <c r="J100" s="30">
        <v>703</v>
      </c>
      <c r="K100" s="21">
        <v>22</v>
      </c>
      <c r="L100" s="127">
        <v>97</v>
      </c>
      <c r="M100" s="18">
        <v>7.4</v>
      </c>
      <c r="N100" s="153">
        <v>7.6</v>
      </c>
      <c r="O100" s="23">
        <v>1.601</v>
      </c>
      <c r="P100" s="157">
        <v>1.4059999999999999</v>
      </c>
      <c r="Q100" s="46">
        <v>34</v>
      </c>
      <c r="R100" s="18">
        <v>9.3000000000000007</v>
      </c>
      <c r="S100" s="127">
        <v>72</v>
      </c>
      <c r="T100" s="46">
        <v>13</v>
      </c>
      <c r="U100" s="18">
        <v>1</v>
      </c>
      <c r="V100" s="127">
        <v>92</v>
      </c>
      <c r="W100" s="23">
        <v>15554</v>
      </c>
      <c r="X100" s="5">
        <f t="shared" si="65"/>
        <v>0.7153895685769478</v>
      </c>
      <c r="Y100" s="5">
        <v>25.58</v>
      </c>
      <c r="Z100" s="20">
        <v>17.7</v>
      </c>
      <c r="AA100" s="80">
        <f t="shared" si="66"/>
        <v>0.43812499999999999</v>
      </c>
      <c r="AB100" s="81">
        <f t="shared" si="67"/>
        <v>244.649</v>
      </c>
      <c r="AC100" s="82">
        <f t="shared" si="68"/>
        <v>1.0193708333333333</v>
      </c>
      <c r="AD100" s="83">
        <f t="shared" si="69"/>
        <v>250.958</v>
      </c>
      <c r="AE100" s="82">
        <f t="shared" si="70"/>
        <v>0.56017410714285709</v>
      </c>
      <c r="AF100" s="183">
        <f t="shared" si="71"/>
        <v>3346.106666666667</v>
      </c>
    </row>
    <row r="101" spans="1:32" x14ac:dyDescent="0.2">
      <c r="A101" s="36" t="s">
        <v>49</v>
      </c>
      <c r="B101" s="33">
        <v>23922</v>
      </c>
      <c r="C101" s="157">
        <v>797</v>
      </c>
      <c r="D101" s="21">
        <v>184</v>
      </c>
      <c r="E101" s="21">
        <v>5</v>
      </c>
      <c r="F101" s="127">
        <v>97</v>
      </c>
      <c r="G101" s="21">
        <v>170</v>
      </c>
      <c r="H101" s="21">
        <v>5</v>
      </c>
      <c r="I101" s="127" t="s">
        <v>54</v>
      </c>
      <c r="J101" s="30">
        <v>389</v>
      </c>
      <c r="K101" s="21">
        <v>26</v>
      </c>
      <c r="L101" s="127" t="s">
        <v>55</v>
      </c>
      <c r="M101" s="18">
        <v>7.4</v>
      </c>
      <c r="N101" s="153">
        <v>7.4</v>
      </c>
      <c r="O101" s="23">
        <v>1.5660000000000001</v>
      </c>
      <c r="P101" s="157">
        <v>1.3520000000000001</v>
      </c>
      <c r="Q101" s="46">
        <v>33</v>
      </c>
      <c r="R101" s="18">
        <v>4.8</v>
      </c>
      <c r="S101" s="127">
        <v>85</v>
      </c>
      <c r="T101" s="46">
        <v>7</v>
      </c>
      <c r="U101" s="18">
        <v>0.9</v>
      </c>
      <c r="V101" s="127">
        <v>87</v>
      </c>
      <c r="W101" s="23">
        <v>10775</v>
      </c>
      <c r="X101" s="5">
        <f t="shared" si="65"/>
        <v>0.45042220550121226</v>
      </c>
      <c r="Y101" s="5">
        <v>19.98</v>
      </c>
      <c r="Z101" s="20">
        <v>17.3</v>
      </c>
      <c r="AA101" s="80">
        <f t="shared" si="66"/>
        <v>0.49812499999999998</v>
      </c>
      <c r="AB101" s="81">
        <f t="shared" si="67"/>
        <v>146.648</v>
      </c>
      <c r="AC101" s="82">
        <f t="shared" si="68"/>
        <v>0.61103333333333332</v>
      </c>
      <c r="AD101" s="83">
        <f t="shared" si="69"/>
        <v>135.49</v>
      </c>
      <c r="AE101" s="82">
        <f t="shared" si="70"/>
        <v>0.30243303571428576</v>
      </c>
      <c r="AF101" s="183">
        <f t="shared" si="71"/>
        <v>1806.5333333333333</v>
      </c>
    </row>
    <row r="102" spans="1:32" x14ac:dyDescent="0.2">
      <c r="A102" s="36" t="s">
        <v>50</v>
      </c>
      <c r="B102" s="33">
        <v>23042</v>
      </c>
      <c r="C102" s="157">
        <v>743</v>
      </c>
      <c r="D102" s="21">
        <v>162</v>
      </c>
      <c r="E102" s="21">
        <v>5</v>
      </c>
      <c r="F102" s="127">
        <v>97</v>
      </c>
      <c r="G102" s="21">
        <v>222</v>
      </c>
      <c r="H102" s="21">
        <v>5</v>
      </c>
      <c r="I102" s="127" t="s">
        <v>59</v>
      </c>
      <c r="J102" s="30">
        <v>364</v>
      </c>
      <c r="K102" s="21">
        <v>20</v>
      </c>
      <c r="L102" s="127" t="s">
        <v>51</v>
      </c>
      <c r="M102" s="18">
        <v>7.6</v>
      </c>
      <c r="N102" s="153">
        <v>7.5</v>
      </c>
      <c r="O102" s="23">
        <v>2.0099999999999998</v>
      </c>
      <c r="P102" s="157">
        <v>1.7430000000000001</v>
      </c>
      <c r="Q102" s="18">
        <v>37</v>
      </c>
      <c r="R102" s="18">
        <v>6.7</v>
      </c>
      <c r="S102" s="127">
        <v>82</v>
      </c>
      <c r="T102" s="18">
        <v>6</v>
      </c>
      <c r="U102" s="18">
        <v>1.1000000000000001</v>
      </c>
      <c r="V102" s="127">
        <v>83</v>
      </c>
      <c r="W102" s="23">
        <v>12101</v>
      </c>
      <c r="X102" s="5">
        <f t="shared" si="65"/>
        <v>0.52517142609148515</v>
      </c>
      <c r="Y102" s="5">
        <v>25.96</v>
      </c>
      <c r="Z102" s="20">
        <v>17.7</v>
      </c>
      <c r="AA102" s="80">
        <f t="shared" si="66"/>
        <v>0.46437499999999998</v>
      </c>
      <c r="AB102" s="81">
        <f t="shared" si="67"/>
        <v>120.366</v>
      </c>
      <c r="AC102" s="82">
        <f t="shared" si="68"/>
        <v>0.501525</v>
      </c>
      <c r="AD102" s="83">
        <f t="shared" si="69"/>
        <v>164.946</v>
      </c>
      <c r="AE102" s="82">
        <f t="shared" si="70"/>
        <v>0.36818303571428573</v>
      </c>
      <c r="AF102" s="183">
        <f t="shared" si="71"/>
        <v>2199.2799999999997</v>
      </c>
    </row>
    <row r="103" spans="1:32" x14ac:dyDescent="0.2">
      <c r="A103" s="36" t="s">
        <v>53</v>
      </c>
      <c r="B103" s="33">
        <v>21703</v>
      </c>
      <c r="C103" s="157">
        <v>700</v>
      </c>
      <c r="D103" s="21">
        <v>237</v>
      </c>
      <c r="E103" s="21">
        <v>5</v>
      </c>
      <c r="F103" s="127">
        <v>98</v>
      </c>
      <c r="G103" s="21">
        <v>213</v>
      </c>
      <c r="H103" s="21">
        <v>4</v>
      </c>
      <c r="I103" s="127" t="s">
        <v>59</v>
      </c>
      <c r="J103" s="30">
        <v>429</v>
      </c>
      <c r="K103" s="21">
        <v>26</v>
      </c>
      <c r="L103" s="127" t="s">
        <v>62</v>
      </c>
      <c r="M103" s="18">
        <v>7.4</v>
      </c>
      <c r="N103" s="153">
        <v>7.6</v>
      </c>
      <c r="O103" s="23">
        <v>1.986</v>
      </c>
      <c r="P103" s="157">
        <v>1.629</v>
      </c>
      <c r="Q103" s="18">
        <v>44</v>
      </c>
      <c r="R103" s="18">
        <v>4.3</v>
      </c>
      <c r="S103" s="127">
        <v>90</v>
      </c>
      <c r="T103" s="18">
        <v>9</v>
      </c>
      <c r="U103" s="18">
        <v>0.8</v>
      </c>
      <c r="V103" s="127">
        <v>91</v>
      </c>
      <c r="W103" s="23">
        <v>12084</v>
      </c>
      <c r="X103" s="5">
        <f t="shared" si="65"/>
        <v>0.55678938395613509</v>
      </c>
      <c r="Y103" s="5">
        <v>24.98</v>
      </c>
      <c r="Z103" s="20">
        <v>15.6</v>
      </c>
      <c r="AA103" s="80">
        <f t="shared" si="66"/>
        <v>0.4375</v>
      </c>
      <c r="AB103" s="81">
        <f t="shared" si="67"/>
        <v>165.9</v>
      </c>
      <c r="AC103" s="82">
        <f t="shared" si="68"/>
        <v>0.69125000000000003</v>
      </c>
      <c r="AD103" s="83">
        <f t="shared" si="69"/>
        <v>149.1</v>
      </c>
      <c r="AE103" s="82">
        <f t="shared" si="70"/>
        <v>0.33281250000000001</v>
      </c>
      <c r="AF103" s="183">
        <f t="shared" si="71"/>
        <v>1988</v>
      </c>
    </row>
    <row r="104" spans="1:32" x14ac:dyDescent="0.2">
      <c r="A104" s="36" t="s">
        <v>56</v>
      </c>
      <c r="B104" s="33">
        <v>14967</v>
      </c>
      <c r="C104" s="157">
        <v>499</v>
      </c>
      <c r="D104" s="21">
        <v>183</v>
      </c>
      <c r="E104" s="21">
        <v>3</v>
      </c>
      <c r="F104" s="127">
        <v>98</v>
      </c>
      <c r="G104" s="21">
        <v>214</v>
      </c>
      <c r="H104" s="21">
        <v>4</v>
      </c>
      <c r="I104" s="127" t="s">
        <v>59</v>
      </c>
      <c r="J104" s="30">
        <v>457</v>
      </c>
      <c r="K104" s="21">
        <v>26</v>
      </c>
      <c r="L104" s="127" t="s">
        <v>62</v>
      </c>
      <c r="M104" s="18">
        <v>7.5</v>
      </c>
      <c r="N104" s="153">
        <v>7.5</v>
      </c>
      <c r="O104" s="23">
        <v>2.0350000000000001</v>
      </c>
      <c r="P104" s="157">
        <v>1.655</v>
      </c>
      <c r="Q104" s="18">
        <v>50</v>
      </c>
      <c r="R104" s="18">
        <v>6.5</v>
      </c>
      <c r="S104" s="127">
        <v>87</v>
      </c>
      <c r="T104" s="18">
        <v>12</v>
      </c>
      <c r="U104" s="18">
        <v>1.1000000000000001</v>
      </c>
      <c r="V104" s="127">
        <v>91</v>
      </c>
      <c r="W104" s="23">
        <v>10083</v>
      </c>
      <c r="X104" s="5">
        <f t="shared" si="65"/>
        <v>0.67368210062136702</v>
      </c>
      <c r="Y104" s="5"/>
      <c r="Z104" s="20"/>
      <c r="AA104" s="80">
        <f t="shared" si="66"/>
        <v>0.31187500000000001</v>
      </c>
      <c r="AB104" s="81">
        <f t="shared" si="67"/>
        <v>91.316999999999993</v>
      </c>
      <c r="AC104" s="82">
        <f t="shared" si="68"/>
        <v>0.38048749999999998</v>
      </c>
      <c r="AD104" s="83">
        <f t="shared" si="69"/>
        <v>106.786</v>
      </c>
      <c r="AE104" s="82">
        <f t="shared" si="70"/>
        <v>0.23836160714285715</v>
      </c>
      <c r="AF104" s="183">
        <f t="shared" si="71"/>
        <v>1423.8133333333333</v>
      </c>
    </row>
    <row r="105" spans="1:32" x14ac:dyDescent="0.2">
      <c r="A105" s="36" t="s">
        <v>58</v>
      </c>
      <c r="B105" s="33">
        <v>14689</v>
      </c>
      <c r="C105" s="157">
        <v>474</v>
      </c>
      <c r="D105" s="21">
        <v>188</v>
      </c>
      <c r="E105" s="21">
        <v>5</v>
      </c>
      <c r="F105" s="127">
        <v>97</v>
      </c>
      <c r="G105" s="21">
        <v>200</v>
      </c>
      <c r="H105" s="21">
        <v>3</v>
      </c>
      <c r="I105" s="127" t="s">
        <v>72</v>
      </c>
      <c r="J105" s="30">
        <v>413</v>
      </c>
      <c r="K105" s="21">
        <v>23</v>
      </c>
      <c r="L105" s="127" t="s">
        <v>62</v>
      </c>
      <c r="M105" s="18">
        <v>7.6</v>
      </c>
      <c r="N105" s="153">
        <v>7.6</v>
      </c>
      <c r="O105" s="23">
        <v>2.1720000000000002</v>
      </c>
      <c r="P105" s="157">
        <v>1.762</v>
      </c>
      <c r="Q105" s="18">
        <v>49</v>
      </c>
      <c r="R105" s="18">
        <v>4.8</v>
      </c>
      <c r="S105" s="127">
        <v>90</v>
      </c>
      <c r="T105" s="18">
        <v>8</v>
      </c>
      <c r="U105" s="18">
        <v>1</v>
      </c>
      <c r="V105" s="127">
        <v>88</v>
      </c>
      <c r="W105" s="23">
        <v>10678</v>
      </c>
      <c r="X105" s="5">
        <f t="shared" si="65"/>
        <v>0.7269385254271904</v>
      </c>
      <c r="Y105" s="5"/>
      <c r="Z105" s="20"/>
      <c r="AA105" s="80">
        <f t="shared" si="66"/>
        <v>0.29625000000000001</v>
      </c>
      <c r="AB105" s="81">
        <f t="shared" si="67"/>
        <v>89.111999999999995</v>
      </c>
      <c r="AC105" s="82">
        <f t="shared" si="68"/>
        <v>0.37129999999999996</v>
      </c>
      <c r="AD105" s="83">
        <f t="shared" si="69"/>
        <v>94.8</v>
      </c>
      <c r="AE105" s="82">
        <f t="shared" si="70"/>
        <v>0.21160714285714285</v>
      </c>
      <c r="AF105" s="183">
        <f t="shared" si="71"/>
        <v>1264.0000000000002</v>
      </c>
    </row>
    <row r="106" spans="1:32" x14ac:dyDescent="0.2">
      <c r="A106" s="36" t="s">
        <v>60</v>
      </c>
      <c r="B106" s="33">
        <v>12419</v>
      </c>
      <c r="C106" s="157">
        <v>414</v>
      </c>
      <c r="D106" s="21">
        <v>236</v>
      </c>
      <c r="E106" s="21">
        <v>5</v>
      </c>
      <c r="F106" s="127">
        <v>98</v>
      </c>
      <c r="G106" s="21">
        <v>240</v>
      </c>
      <c r="H106" s="21">
        <v>3</v>
      </c>
      <c r="I106" s="127" t="s">
        <v>72</v>
      </c>
      <c r="J106" s="30">
        <v>460</v>
      </c>
      <c r="K106" s="21">
        <v>22</v>
      </c>
      <c r="L106" s="127" t="s">
        <v>51</v>
      </c>
      <c r="M106" s="18">
        <v>7.5</v>
      </c>
      <c r="N106" s="153">
        <v>7.7</v>
      </c>
      <c r="O106" s="23">
        <v>1.7070000000000001</v>
      </c>
      <c r="P106" s="157">
        <v>1.444</v>
      </c>
      <c r="Q106" s="18">
        <v>41</v>
      </c>
      <c r="R106" s="18">
        <v>4.4000000000000004</v>
      </c>
      <c r="S106" s="127">
        <v>89</v>
      </c>
      <c r="T106" s="18">
        <v>15</v>
      </c>
      <c r="U106" s="18">
        <v>0.9</v>
      </c>
      <c r="V106" s="127">
        <v>94</v>
      </c>
      <c r="W106" s="23">
        <v>9492</v>
      </c>
      <c r="X106" s="5">
        <f t="shared" si="65"/>
        <v>0.76431274659795478</v>
      </c>
      <c r="Y106" s="5">
        <v>24.82</v>
      </c>
      <c r="Z106" s="20">
        <v>19</v>
      </c>
      <c r="AA106" s="80">
        <f t="shared" si="66"/>
        <v>0.25874999999999998</v>
      </c>
      <c r="AB106" s="81">
        <f t="shared" si="67"/>
        <v>97.703999999999994</v>
      </c>
      <c r="AC106" s="82">
        <f t="shared" si="68"/>
        <v>0.40709999999999996</v>
      </c>
      <c r="AD106" s="83">
        <f t="shared" si="69"/>
        <v>99.36</v>
      </c>
      <c r="AE106" s="82">
        <f t="shared" si="70"/>
        <v>0.22178571428571428</v>
      </c>
      <c r="AF106" s="183">
        <f t="shared" si="71"/>
        <v>1324.8000000000002</v>
      </c>
    </row>
    <row r="107" spans="1:32" ht="13.5" thickBot="1" x14ac:dyDescent="0.25">
      <c r="A107" s="36" t="s">
        <v>63</v>
      </c>
      <c r="B107" s="34">
        <v>11322</v>
      </c>
      <c r="C107" s="157">
        <v>365</v>
      </c>
      <c r="D107" s="28">
        <v>319</v>
      </c>
      <c r="E107" s="28">
        <v>11</v>
      </c>
      <c r="F107" s="128">
        <v>97</v>
      </c>
      <c r="G107" s="31">
        <v>330</v>
      </c>
      <c r="H107" s="28">
        <v>5</v>
      </c>
      <c r="I107" s="128" t="s">
        <v>59</v>
      </c>
      <c r="J107" s="31">
        <v>629</v>
      </c>
      <c r="K107" s="28">
        <v>34</v>
      </c>
      <c r="L107" s="128" t="s">
        <v>51</v>
      </c>
      <c r="M107" s="18">
        <v>7.4</v>
      </c>
      <c r="N107" s="153">
        <v>7.3</v>
      </c>
      <c r="O107" s="23">
        <v>2.5659999999999998</v>
      </c>
      <c r="P107" s="157">
        <v>2.3029999999999999</v>
      </c>
      <c r="Q107" s="18">
        <v>68</v>
      </c>
      <c r="R107" s="18">
        <v>39</v>
      </c>
      <c r="S107" s="128">
        <v>43</v>
      </c>
      <c r="T107" s="18">
        <v>15</v>
      </c>
      <c r="U107" s="18">
        <v>1.1000000000000001</v>
      </c>
      <c r="V107" s="128">
        <v>93</v>
      </c>
      <c r="W107" s="24">
        <v>9591</v>
      </c>
      <c r="X107" s="5">
        <f t="shared" si="65"/>
        <v>0.84711181770005295</v>
      </c>
      <c r="Y107" s="44"/>
      <c r="Z107" s="47"/>
      <c r="AA107" s="80">
        <f t="shared" si="66"/>
        <v>0.22812499999999999</v>
      </c>
      <c r="AB107" s="81">
        <f t="shared" si="67"/>
        <v>116.435</v>
      </c>
      <c r="AC107" s="82">
        <f t="shared" si="68"/>
        <v>0.48514583333333333</v>
      </c>
      <c r="AD107" s="83">
        <f t="shared" si="69"/>
        <v>120.45</v>
      </c>
      <c r="AE107" s="82">
        <f t="shared" si="70"/>
        <v>0.26886160714285717</v>
      </c>
      <c r="AF107" s="183">
        <f t="shared" si="71"/>
        <v>1606</v>
      </c>
    </row>
    <row r="108" spans="1:32" ht="13.5" thickTop="1" x14ac:dyDescent="0.2">
      <c r="A108" s="39" t="s">
        <v>89</v>
      </c>
      <c r="B108" s="40">
        <f>SUM(B96:B107)</f>
        <v>201906</v>
      </c>
      <c r="C108" s="144"/>
      <c r="D108" s="48"/>
      <c r="E108" s="48"/>
      <c r="F108" s="129"/>
      <c r="G108" s="48"/>
      <c r="H108" s="48"/>
      <c r="I108" s="129"/>
      <c r="J108" s="48"/>
      <c r="K108" s="48"/>
      <c r="L108" s="129"/>
      <c r="M108" s="43"/>
      <c r="N108" s="154"/>
      <c r="O108" s="158"/>
      <c r="P108" s="144"/>
      <c r="Q108" s="43"/>
      <c r="R108" s="43"/>
      <c r="S108" s="129"/>
      <c r="T108" s="43"/>
      <c r="U108" s="43"/>
      <c r="V108" s="129"/>
      <c r="W108" s="40">
        <f>SUM(W96:W107)</f>
        <v>152391</v>
      </c>
      <c r="X108" s="42"/>
      <c r="Y108" s="40">
        <f>SUM(Y96:Y107)</f>
        <v>189.51999999999998</v>
      </c>
      <c r="Z108" s="41"/>
      <c r="AA108" s="107"/>
      <c r="AB108" s="108"/>
      <c r="AC108" s="109"/>
      <c r="AD108" s="110"/>
      <c r="AE108" s="109"/>
      <c r="AF108" s="187"/>
    </row>
    <row r="109" spans="1:32" ht="13.5" thickBot="1" x14ac:dyDescent="0.25">
      <c r="A109" s="38" t="s">
        <v>90</v>
      </c>
      <c r="B109" s="6">
        <f>SUM(AVERAGE(B96:B107))</f>
        <v>16825.5</v>
      </c>
      <c r="C109" s="145">
        <f t="shared" ref="C109:V109" si="72">SUM(AVERAGE(C96:C107))</f>
        <v>552.16666666666663</v>
      </c>
      <c r="D109" s="115">
        <f t="shared" si="72"/>
        <v>285.91666666666669</v>
      </c>
      <c r="E109" s="115">
        <f>SUM(AVERAGE(E96:E107))</f>
        <v>5.833333333333333</v>
      </c>
      <c r="F109" s="130">
        <f>SUM(AVERAGE(F96:F107))</f>
        <v>97.833333333333329</v>
      </c>
      <c r="G109" s="115">
        <f>SUM(AVERAGE(G96:G107))</f>
        <v>285.08333333333331</v>
      </c>
      <c r="H109" s="115">
        <f>SUM(AVERAGE(H96:H107))</f>
        <v>4.583333333333333</v>
      </c>
      <c r="I109" s="130">
        <f>SUM(AVERAGE(I96:I107))</f>
        <v>98.6</v>
      </c>
      <c r="J109" s="115">
        <f t="shared" si="72"/>
        <v>615.75</v>
      </c>
      <c r="K109" s="115">
        <f>SUM(AVERAGE(K96:K107))</f>
        <v>27.916666666666668</v>
      </c>
      <c r="L109" s="130">
        <f>SUM(AVERAGE(L96:L107))</f>
        <v>96.2</v>
      </c>
      <c r="M109" s="117">
        <f t="shared" si="72"/>
        <v>7.5</v>
      </c>
      <c r="N109" s="155">
        <f t="shared" si="72"/>
        <v>7.5333333333333341</v>
      </c>
      <c r="O109" s="123">
        <f t="shared" si="72"/>
        <v>1.9083333333333334</v>
      </c>
      <c r="P109" s="145">
        <f t="shared" si="72"/>
        <v>1.6234166666666665</v>
      </c>
      <c r="Q109" s="117">
        <f t="shared" si="72"/>
        <v>47.416666666666664</v>
      </c>
      <c r="R109" s="117">
        <f t="shared" si="72"/>
        <v>9.5500000000000007</v>
      </c>
      <c r="S109" s="130">
        <f t="shared" si="72"/>
        <v>81</v>
      </c>
      <c r="T109" s="117">
        <f t="shared" si="72"/>
        <v>12.75</v>
      </c>
      <c r="U109" s="117">
        <f t="shared" si="72"/>
        <v>1.05</v>
      </c>
      <c r="V109" s="130">
        <f t="shared" si="72"/>
        <v>91</v>
      </c>
      <c r="W109" s="6">
        <f>SUM(AVERAGE(W96:W107))</f>
        <v>12699.25</v>
      </c>
      <c r="X109" s="116">
        <f>SUM(AVERAGE(X96:X107))</f>
        <v>0.79889665725047132</v>
      </c>
      <c r="Y109" s="6">
        <f>SUM(AVERAGE(Y96:Y107))</f>
        <v>23.689999999999998</v>
      </c>
      <c r="Z109" s="115">
        <f>SUM(AVERAGE(Z96:Z107))</f>
        <v>17.412500000000001</v>
      </c>
      <c r="AA109" s="111">
        <f t="shared" ref="AA109" si="73">C109/$C$2</f>
        <v>0.34510416666666666</v>
      </c>
      <c r="AB109" s="112">
        <f t="shared" ref="AB109" si="74">(C109*D109)/1000</f>
        <v>157.87365277777778</v>
      </c>
      <c r="AC109" s="113">
        <f t="shared" si="68"/>
        <v>0.65780688657407405</v>
      </c>
      <c r="AD109" s="114">
        <f t="shared" ref="AD109" si="75">(C109*G109)/1000</f>
        <v>157.41351388888887</v>
      </c>
      <c r="AE109" s="113">
        <f t="shared" si="70"/>
        <v>0.35136945064484121</v>
      </c>
      <c r="AF109" s="190">
        <f>AVERAGE(AF96:AF107)</f>
        <v>2033.3511111111109</v>
      </c>
    </row>
    <row r="110" spans="1:32" ht="13.5" thickTop="1" x14ac:dyDescent="0.2"/>
    <row r="111" spans="1:32" ht="13.5" thickBot="1" x14ac:dyDescent="0.25"/>
    <row r="112" spans="1:32" ht="13.5" thickTop="1" x14ac:dyDescent="0.2">
      <c r="A112" s="11" t="s">
        <v>5</v>
      </c>
      <c r="B112" s="12" t="s">
        <v>6</v>
      </c>
      <c r="C112" s="150" t="s">
        <v>6</v>
      </c>
      <c r="D112" s="12" t="s">
        <v>7</v>
      </c>
      <c r="E112" s="12" t="s">
        <v>8</v>
      </c>
      <c r="F112" s="124" t="s">
        <v>2</v>
      </c>
      <c r="G112" s="12" t="s">
        <v>9</v>
      </c>
      <c r="H112" s="12" t="s">
        <v>10</v>
      </c>
      <c r="I112" s="124" t="s">
        <v>3</v>
      </c>
      <c r="J112" s="12" t="s">
        <v>11</v>
      </c>
      <c r="K112" s="12" t="s">
        <v>12</v>
      </c>
      <c r="L112" s="124" t="s">
        <v>13</v>
      </c>
      <c r="M112" s="12" t="s">
        <v>14</v>
      </c>
      <c r="N112" s="150" t="s">
        <v>15</v>
      </c>
      <c r="O112" s="118" t="s">
        <v>16</v>
      </c>
      <c r="P112" s="150" t="s">
        <v>17</v>
      </c>
      <c r="Q112" s="12" t="s">
        <v>18</v>
      </c>
      <c r="R112" s="12" t="s">
        <v>19</v>
      </c>
      <c r="S112" s="124" t="s">
        <v>20</v>
      </c>
      <c r="T112" s="12" t="s">
        <v>21</v>
      </c>
      <c r="U112" s="12" t="s">
        <v>22</v>
      </c>
      <c r="V112" s="124" t="s">
        <v>23</v>
      </c>
      <c r="W112" s="13" t="s">
        <v>24</v>
      </c>
      <c r="X112" s="13" t="s">
        <v>25</v>
      </c>
      <c r="Y112" s="12" t="s">
        <v>26</v>
      </c>
      <c r="Z112" s="13" t="s">
        <v>27</v>
      </c>
      <c r="AA112" s="96" t="s">
        <v>28</v>
      </c>
      <c r="AB112" s="97" t="s">
        <v>29</v>
      </c>
      <c r="AC112" s="98" t="s">
        <v>30</v>
      </c>
      <c r="AD112" s="99" t="s">
        <v>28</v>
      </c>
      <c r="AE112" s="98" t="s">
        <v>28</v>
      </c>
      <c r="AF112" s="96" t="s">
        <v>122</v>
      </c>
    </row>
    <row r="113" spans="1:32" ht="13.5" thickBot="1" x14ac:dyDescent="0.25">
      <c r="A113" s="14" t="s">
        <v>91</v>
      </c>
      <c r="B113" s="15" t="s">
        <v>32</v>
      </c>
      <c r="C113" s="151" t="s">
        <v>33</v>
      </c>
      <c r="D113" s="15" t="s">
        <v>34</v>
      </c>
      <c r="E113" s="15" t="s">
        <v>34</v>
      </c>
      <c r="F113" s="125" t="s">
        <v>35</v>
      </c>
      <c r="G113" s="15" t="s">
        <v>34</v>
      </c>
      <c r="H113" s="15" t="s">
        <v>34</v>
      </c>
      <c r="I113" s="125" t="s">
        <v>35</v>
      </c>
      <c r="J113" s="15" t="s">
        <v>34</v>
      </c>
      <c r="K113" s="15" t="s">
        <v>34</v>
      </c>
      <c r="L113" s="125" t="s">
        <v>35</v>
      </c>
      <c r="M113" s="15"/>
      <c r="N113" s="151"/>
      <c r="O113" s="119"/>
      <c r="P113" s="151"/>
      <c r="Q113" s="15"/>
      <c r="R113" s="15"/>
      <c r="S113" s="125" t="s">
        <v>35</v>
      </c>
      <c r="T113" s="15"/>
      <c r="U113" s="15"/>
      <c r="V113" s="125" t="s">
        <v>35</v>
      </c>
      <c r="W113" s="17" t="s">
        <v>36</v>
      </c>
      <c r="X113" s="16" t="s">
        <v>37</v>
      </c>
      <c r="Y113" s="15" t="s">
        <v>38</v>
      </c>
      <c r="Z113" s="17" t="s">
        <v>39</v>
      </c>
      <c r="AA113" s="76" t="s">
        <v>6</v>
      </c>
      <c r="AB113" s="77" t="s">
        <v>40</v>
      </c>
      <c r="AC113" s="78" t="s">
        <v>41</v>
      </c>
      <c r="AD113" s="79" t="s">
        <v>42</v>
      </c>
      <c r="AE113" s="78" t="s">
        <v>43</v>
      </c>
      <c r="AF113" s="181" t="s">
        <v>123</v>
      </c>
    </row>
    <row r="114" spans="1:32" ht="13.5" thickTop="1" x14ac:dyDescent="0.2">
      <c r="A114" s="36" t="s">
        <v>44</v>
      </c>
      <c r="B114" s="32">
        <v>14304</v>
      </c>
      <c r="C114" s="156">
        <v>461</v>
      </c>
      <c r="D114" s="25">
        <v>163</v>
      </c>
      <c r="E114" s="25">
        <v>8</v>
      </c>
      <c r="F114" s="126">
        <v>95</v>
      </c>
      <c r="G114" s="29">
        <v>253</v>
      </c>
      <c r="H114" s="25">
        <v>9</v>
      </c>
      <c r="I114" s="126">
        <v>96</v>
      </c>
      <c r="J114" s="29">
        <v>526</v>
      </c>
      <c r="K114" s="25">
        <v>41</v>
      </c>
      <c r="L114" s="126">
        <v>92</v>
      </c>
      <c r="M114" s="18">
        <v>7.6</v>
      </c>
      <c r="N114" s="152">
        <v>7.6</v>
      </c>
      <c r="O114" s="74">
        <v>2.44</v>
      </c>
      <c r="P114" s="156">
        <v>2.1579999999999999</v>
      </c>
      <c r="Q114" s="18">
        <v>59</v>
      </c>
      <c r="R114" s="18">
        <v>28.5</v>
      </c>
      <c r="S114" s="126">
        <v>52</v>
      </c>
      <c r="T114" s="18">
        <v>16</v>
      </c>
      <c r="U114" s="18">
        <v>0.6</v>
      </c>
      <c r="V114" s="126">
        <v>97</v>
      </c>
      <c r="W114" s="22">
        <v>10654</v>
      </c>
      <c r="X114" s="5">
        <f t="shared" ref="X114:X125" si="76">W114/B114</f>
        <v>0.74482662192393734</v>
      </c>
      <c r="Y114" s="26">
        <v>27.94</v>
      </c>
      <c r="Z114" s="27">
        <v>19.3</v>
      </c>
      <c r="AA114" s="80">
        <f>C114/$C$2</f>
        <v>0.28812500000000002</v>
      </c>
      <c r="AB114" s="81">
        <f>(C114*D114)/1000</f>
        <v>75.143000000000001</v>
      </c>
      <c r="AC114" s="82">
        <f>(AB114)/$E$3</f>
        <v>0.31309583333333335</v>
      </c>
      <c r="AD114" s="83">
        <f>(C114*G114)/1000</f>
        <v>116.633</v>
      </c>
      <c r="AE114" s="82">
        <f>(AD114)/$G$3</f>
        <v>0.26034151785714282</v>
      </c>
      <c r="AF114" s="183">
        <f>(0.8*C114*G114)/60</f>
        <v>1555.1066666666668</v>
      </c>
    </row>
    <row r="115" spans="1:32" x14ac:dyDescent="0.2">
      <c r="A115" s="36" t="s">
        <v>45</v>
      </c>
      <c r="B115" s="33">
        <v>12027</v>
      </c>
      <c r="C115" s="157">
        <v>415</v>
      </c>
      <c r="D115" s="21">
        <v>364</v>
      </c>
      <c r="E115" s="21">
        <v>64</v>
      </c>
      <c r="F115" s="127">
        <v>82</v>
      </c>
      <c r="G115" s="21">
        <v>407</v>
      </c>
      <c r="H115" s="21">
        <v>17</v>
      </c>
      <c r="I115" s="127">
        <v>96</v>
      </c>
      <c r="J115" s="30">
        <v>736</v>
      </c>
      <c r="K115" s="21">
        <v>115</v>
      </c>
      <c r="L115" s="127">
        <v>84</v>
      </c>
      <c r="M115" s="18">
        <v>7.6</v>
      </c>
      <c r="N115" s="153">
        <v>7.5</v>
      </c>
      <c r="O115" s="23">
        <v>2.0419999999999998</v>
      </c>
      <c r="P115" s="157">
        <v>1.958</v>
      </c>
      <c r="Q115" s="18">
        <v>54</v>
      </c>
      <c r="R115" s="18">
        <v>24</v>
      </c>
      <c r="S115" s="127">
        <v>56</v>
      </c>
      <c r="T115" s="18">
        <v>20</v>
      </c>
      <c r="U115" s="18">
        <v>3.5</v>
      </c>
      <c r="V115" s="127">
        <v>82</v>
      </c>
      <c r="W115" s="23">
        <v>9635</v>
      </c>
      <c r="X115" s="5">
        <f t="shared" si="76"/>
        <v>0.80111415980710066</v>
      </c>
      <c r="Y115" s="5">
        <v>25.7</v>
      </c>
      <c r="Z115" s="20">
        <v>26.4</v>
      </c>
      <c r="AA115" s="80">
        <f t="shared" ref="AA115:AA125" si="77">C115/$C$2</f>
        <v>0.25937500000000002</v>
      </c>
      <c r="AB115" s="81">
        <f t="shared" ref="AB115:AB125" si="78">(C115*D115)/1000</f>
        <v>151.06</v>
      </c>
      <c r="AC115" s="82">
        <f t="shared" ref="AC115:AC127" si="79">(AB115)/$E$3</f>
        <v>0.62941666666666662</v>
      </c>
      <c r="AD115" s="83">
        <f t="shared" ref="AD115:AD125" si="80">(C115*G115)/1000</f>
        <v>168.905</v>
      </c>
      <c r="AE115" s="82">
        <f t="shared" ref="AE115:AE127" si="81">(AD115)/$G$3</f>
        <v>0.37702008928571429</v>
      </c>
      <c r="AF115" s="183">
        <f t="shared" ref="AF115:AF125" si="82">(0.8*C115*G115)/60</f>
        <v>2252.0666666666666</v>
      </c>
    </row>
    <row r="116" spans="1:32" x14ac:dyDescent="0.2">
      <c r="A116" s="36" t="s">
        <v>46</v>
      </c>
      <c r="B116" s="33">
        <v>15477</v>
      </c>
      <c r="C116" s="157">
        <v>534</v>
      </c>
      <c r="D116" s="21">
        <v>144</v>
      </c>
      <c r="E116" s="21">
        <v>12</v>
      </c>
      <c r="F116" s="127">
        <v>92</v>
      </c>
      <c r="G116" s="21">
        <v>206</v>
      </c>
      <c r="H116" s="21">
        <v>8</v>
      </c>
      <c r="I116" s="127">
        <v>96</v>
      </c>
      <c r="J116" s="30">
        <v>423</v>
      </c>
      <c r="K116" s="21">
        <v>42</v>
      </c>
      <c r="L116" s="127">
        <v>90</v>
      </c>
      <c r="M116" s="18">
        <v>7.6</v>
      </c>
      <c r="N116" s="153">
        <v>7.5</v>
      </c>
      <c r="O116" s="23">
        <v>1920</v>
      </c>
      <c r="P116" s="157">
        <v>1504</v>
      </c>
      <c r="Q116" s="18">
        <v>49</v>
      </c>
      <c r="R116" s="18">
        <v>27.4</v>
      </c>
      <c r="S116" s="127">
        <v>45</v>
      </c>
      <c r="T116" s="18">
        <v>16</v>
      </c>
      <c r="U116" s="18">
        <v>0.7</v>
      </c>
      <c r="V116" s="127">
        <v>96</v>
      </c>
      <c r="W116" s="23">
        <v>9242</v>
      </c>
      <c r="X116" s="5">
        <f t="shared" si="76"/>
        <v>0.59714414938295535</v>
      </c>
      <c r="Y116" s="5"/>
      <c r="Z116" s="20"/>
      <c r="AA116" s="80">
        <f t="shared" si="77"/>
        <v>0.33374999999999999</v>
      </c>
      <c r="AB116" s="81">
        <f t="shared" si="78"/>
        <v>76.896000000000001</v>
      </c>
      <c r="AC116" s="82">
        <f t="shared" si="79"/>
        <v>0.32040000000000002</v>
      </c>
      <c r="AD116" s="83">
        <f t="shared" si="80"/>
        <v>110.004</v>
      </c>
      <c r="AE116" s="82">
        <f t="shared" si="81"/>
        <v>0.24554464285714286</v>
      </c>
      <c r="AF116" s="183">
        <f t="shared" si="82"/>
        <v>1466.7200000000003</v>
      </c>
    </row>
    <row r="117" spans="1:32" x14ac:dyDescent="0.2">
      <c r="A117" s="36" t="s">
        <v>47</v>
      </c>
      <c r="B117" s="33">
        <v>13474</v>
      </c>
      <c r="C117" s="157">
        <v>449</v>
      </c>
      <c r="D117" s="21">
        <v>194</v>
      </c>
      <c r="E117" s="21">
        <v>6</v>
      </c>
      <c r="F117" s="127">
        <v>97</v>
      </c>
      <c r="G117" s="21">
        <v>307</v>
      </c>
      <c r="H117" s="21">
        <v>4</v>
      </c>
      <c r="I117" s="127">
        <v>99</v>
      </c>
      <c r="J117" s="30">
        <v>599</v>
      </c>
      <c r="K117" s="21">
        <v>26</v>
      </c>
      <c r="L117" s="127">
        <v>96</v>
      </c>
      <c r="M117" s="18">
        <v>7.6</v>
      </c>
      <c r="N117" s="153">
        <v>7.5</v>
      </c>
      <c r="O117" s="23">
        <v>1.99</v>
      </c>
      <c r="P117" s="157">
        <v>7.72</v>
      </c>
      <c r="Q117" s="46">
        <v>65</v>
      </c>
      <c r="R117" s="18">
        <v>14</v>
      </c>
      <c r="S117" s="127">
        <v>78</v>
      </c>
      <c r="T117" s="46">
        <v>7</v>
      </c>
      <c r="U117" s="18">
        <v>0.4</v>
      </c>
      <c r="V117" s="127">
        <v>94</v>
      </c>
      <c r="W117" s="23">
        <v>10568</v>
      </c>
      <c r="X117" s="5">
        <f t="shared" si="76"/>
        <v>0.78432536737420222</v>
      </c>
      <c r="Y117" s="5">
        <v>27.86</v>
      </c>
      <c r="Z117" s="20">
        <v>18.899999999999999</v>
      </c>
      <c r="AA117" s="80">
        <f t="shared" si="77"/>
        <v>0.28062500000000001</v>
      </c>
      <c r="AB117" s="81">
        <f t="shared" si="78"/>
        <v>87.105999999999995</v>
      </c>
      <c r="AC117" s="82">
        <f t="shared" si="79"/>
        <v>0.36294166666666666</v>
      </c>
      <c r="AD117" s="83">
        <f t="shared" si="80"/>
        <v>137.84299999999999</v>
      </c>
      <c r="AE117" s="82">
        <f t="shared" si="81"/>
        <v>0.30768526785714284</v>
      </c>
      <c r="AF117" s="183">
        <f t="shared" si="82"/>
        <v>1837.9066666666668</v>
      </c>
    </row>
    <row r="118" spans="1:32" x14ac:dyDescent="0.2">
      <c r="A118" s="36" t="s">
        <v>48</v>
      </c>
      <c r="B118" s="33">
        <v>19543</v>
      </c>
      <c r="C118" s="157">
        <v>630</v>
      </c>
      <c r="D118" s="21">
        <v>147</v>
      </c>
      <c r="E118" s="21">
        <v>6</v>
      </c>
      <c r="F118" s="127">
        <v>96</v>
      </c>
      <c r="G118" s="21">
        <v>207</v>
      </c>
      <c r="H118" s="21">
        <v>6</v>
      </c>
      <c r="I118" s="127">
        <v>97</v>
      </c>
      <c r="J118" s="30">
        <v>367</v>
      </c>
      <c r="K118" s="21">
        <v>29</v>
      </c>
      <c r="L118" s="127">
        <v>92</v>
      </c>
      <c r="M118" s="18">
        <v>7.5</v>
      </c>
      <c r="N118" s="153">
        <v>7.5</v>
      </c>
      <c r="O118" s="23">
        <v>1.85</v>
      </c>
      <c r="P118" s="157">
        <v>1.8009999999999999</v>
      </c>
      <c r="Q118" s="46">
        <v>51</v>
      </c>
      <c r="R118" s="18">
        <v>8.1999999999999993</v>
      </c>
      <c r="S118" s="127">
        <v>84</v>
      </c>
      <c r="T118" s="46">
        <v>6</v>
      </c>
      <c r="U118" s="18">
        <v>0.4</v>
      </c>
      <c r="V118" s="127">
        <v>94</v>
      </c>
      <c r="W118" s="23">
        <v>11972</v>
      </c>
      <c r="X118" s="5">
        <f t="shared" si="76"/>
        <v>0.61259786112674619</v>
      </c>
      <c r="Y118" s="5">
        <v>25.26</v>
      </c>
      <c r="Z118" s="20">
        <v>1.66</v>
      </c>
      <c r="AA118" s="80">
        <f t="shared" si="77"/>
        <v>0.39374999999999999</v>
      </c>
      <c r="AB118" s="81">
        <f t="shared" si="78"/>
        <v>92.61</v>
      </c>
      <c r="AC118" s="82">
        <f t="shared" si="79"/>
        <v>0.38587500000000002</v>
      </c>
      <c r="AD118" s="83">
        <f t="shared" si="80"/>
        <v>130.41</v>
      </c>
      <c r="AE118" s="82">
        <f t="shared" si="81"/>
        <v>0.29109374999999998</v>
      </c>
      <c r="AF118" s="183">
        <f t="shared" si="82"/>
        <v>1738.8</v>
      </c>
    </row>
    <row r="119" spans="1:32" x14ac:dyDescent="0.2">
      <c r="A119" s="36" t="s">
        <v>49</v>
      </c>
      <c r="B119" s="33">
        <v>13191</v>
      </c>
      <c r="C119" s="157">
        <v>440</v>
      </c>
      <c r="D119" s="21">
        <v>190</v>
      </c>
      <c r="E119" s="21">
        <v>4</v>
      </c>
      <c r="F119" s="127">
        <v>98</v>
      </c>
      <c r="G119" s="21">
        <v>213</v>
      </c>
      <c r="H119" s="21">
        <v>4</v>
      </c>
      <c r="I119" s="127" t="s">
        <v>59</v>
      </c>
      <c r="J119" s="30">
        <v>433</v>
      </c>
      <c r="K119" s="21">
        <v>21</v>
      </c>
      <c r="L119" s="127" t="s">
        <v>51</v>
      </c>
      <c r="M119" s="18">
        <v>7.5</v>
      </c>
      <c r="N119" s="153">
        <v>7.5</v>
      </c>
      <c r="O119" s="23">
        <v>2.1</v>
      </c>
      <c r="P119" s="157">
        <v>1.909</v>
      </c>
      <c r="Q119" s="46">
        <v>44</v>
      </c>
      <c r="R119" s="18">
        <v>5.7</v>
      </c>
      <c r="S119" s="127">
        <v>87</v>
      </c>
      <c r="T119" s="46">
        <v>9</v>
      </c>
      <c r="U119" s="18">
        <v>0.8</v>
      </c>
      <c r="V119" s="127">
        <v>91</v>
      </c>
      <c r="W119" s="23">
        <v>11297</v>
      </c>
      <c r="X119" s="5">
        <f t="shared" si="76"/>
        <v>0.85641725418846182</v>
      </c>
      <c r="Y119" s="5">
        <v>26.82</v>
      </c>
      <c r="Z119" s="20">
        <v>17.8</v>
      </c>
      <c r="AA119" s="80">
        <f t="shared" si="77"/>
        <v>0.27500000000000002</v>
      </c>
      <c r="AB119" s="81">
        <f t="shared" si="78"/>
        <v>83.6</v>
      </c>
      <c r="AC119" s="82">
        <f t="shared" si="79"/>
        <v>0.34833333333333333</v>
      </c>
      <c r="AD119" s="83">
        <f t="shared" si="80"/>
        <v>93.72</v>
      </c>
      <c r="AE119" s="82">
        <f t="shared" si="81"/>
        <v>0.20919642857142856</v>
      </c>
      <c r="AF119" s="183">
        <f t="shared" si="82"/>
        <v>1249.5999999999999</v>
      </c>
    </row>
    <row r="120" spans="1:32" x14ac:dyDescent="0.2">
      <c r="A120" s="36" t="s">
        <v>50</v>
      </c>
      <c r="B120" s="33">
        <v>16798</v>
      </c>
      <c r="C120" s="157">
        <v>542</v>
      </c>
      <c r="D120" s="21">
        <v>160</v>
      </c>
      <c r="E120" s="21">
        <v>9</v>
      </c>
      <c r="F120" s="127">
        <v>94</v>
      </c>
      <c r="G120" s="21">
        <v>208</v>
      </c>
      <c r="H120" s="21">
        <v>6</v>
      </c>
      <c r="I120" s="127" t="s">
        <v>54</v>
      </c>
      <c r="J120" s="30">
        <v>445</v>
      </c>
      <c r="K120" s="21">
        <v>29</v>
      </c>
      <c r="L120" s="127" t="s">
        <v>55</v>
      </c>
      <c r="M120" s="18">
        <v>7.4</v>
      </c>
      <c r="N120" s="153">
        <v>7.7</v>
      </c>
      <c r="O120" s="23">
        <v>2.5150000000000001</v>
      </c>
      <c r="P120" s="157">
        <v>2.129</v>
      </c>
      <c r="Q120" s="18">
        <v>50</v>
      </c>
      <c r="R120" s="18">
        <v>8.9</v>
      </c>
      <c r="S120" s="127">
        <v>82</v>
      </c>
      <c r="T120" s="18">
        <v>9</v>
      </c>
      <c r="U120" s="18">
        <v>1.7</v>
      </c>
      <c r="V120" s="127">
        <v>81</v>
      </c>
      <c r="W120" s="23">
        <v>14112</v>
      </c>
      <c r="X120" s="5">
        <f t="shared" si="76"/>
        <v>0.84010001190617933</v>
      </c>
      <c r="Y120" s="5"/>
      <c r="Z120" s="20">
        <v>1.81</v>
      </c>
      <c r="AA120" s="80">
        <f t="shared" si="77"/>
        <v>0.33875</v>
      </c>
      <c r="AB120" s="81">
        <f t="shared" si="78"/>
        <v>86.72</v>
      </c>
      <c r="AC120" s="82">
        <f t="shared" si="79"/>
        <v>0.36133333333333334</v>
      </c>
      <c r="AD120" s="83">
        <f t="shared" si="80"/>
        <v>112.736</v>
      </c>
      <c r="AE120" s="82">
        <f t="shared" si="81"/>
        <v>0.25164285714285717</v>
      </c>
      <c r="AF120" s="183">
        <f t="shared" si="82"/>
        <v>1503.1466666666668</v>
      </c>
    </row>
    <row r="121" spans="1:32" x14ac:dyDescent="0.2">
      <c r="A121" s="36" t="s">
        <v>53</v>
      </c>
      <c r="B121" s="33">
        <v>15910</v>
      </c>
      <c r="C121" s="157">
        <v>513</v>
      </c>
      <c r="D121" s="21">
        <v>139</v>
      </c>
      <c r="E121" s="21">
        <v>13</v>
      </c>
      <c r="F121" s="127">
        <v>91</v>
      </c>
      <c r="G121" s="21">
        <v>187</v>
      </c>
      <c r="H121" s="21">
        <v>6</v>
      </c>
      <c r="I121" s="127" t="s">
        <v>54</v>
      </c>
      <c r="J121" s="30">
        <v>380</v>
      </c>
      <c r="K121" s="21">
        <v>39</v>
      </c>
      <c r="L121" s="127" t="s">
        <v>57</v>
      </c>
      <c r="M121" s="18">
        <v>7.5</v>
      </c>
      <c r="N121" s="153">
        <v>7.6</v>
      </c>
      <c r="O121" s="23">
        <v>2.2130000000000001</v>
      </c>
      <c r="P121" s="157">
        <v>1.9550000000000001</v>
      </c>
      <c r="Q121" s="18">
        <v>71</v>
      </c>
      <c r="R121" s="18">
        <v>11</v>
      </c>
      <c r="S121" s="127">
        <v>84</v>
      </c>
      <c r="T121" s="18">
        <v>11</v>
      </c>
      <c r="U121" s="18">
        <v>2.6</v>
      </c>
      <c r="V121" s="127">
        <v>76</v>
      </c>
      <c r="W121" s="23">
        <v>15053</v>
      </c>
      <c r="X121" s="5">
        <f t="shared" si="76"/>
        <v>0.94613450659962284</v>
      </c>
      <c r="Y121" s="5">
        <v>25.64</v>
      </c>
      <c r="Z121" s="20">
        <v>1.9</v>
      </c>
      <c r="AA121" s="80">
        <f t="shared" si="77"/>
        <v>0.32062499999999999</v>
      </c>
      <c r="AB121" s="81">
        <f t="shared" si="78"/>
        <v>71.307000000000002</v>
      </c>
      <c r="AC121" s="82">
        <f t="shared" si="79"/>
        <v>0.2971125</v>
      </c>
      <c r="AD121" s="83">
        <f t="shared" si="80"/>
        <v>95.930999999999997</v>
      </c>
      <c r="AE121" s="82">
        <f t="shared" si="81"/>
        <v>0.21413169642857141</v>
      </c>
      <c r="AF121" s="183">
        <f t="shared" si="82"/>
        <v>1279.0800000000002</v>
      </c>
    </row>
    <row r="122" spans="1:32" x14ac:dyDescent="0.2">
      <c r="A122" s="36" t="s">
        <v>56</v>
      </c>
      <c r="B122" s="33">
        <v>13965</v>
      </c>
      <c r="C122" s="157">
        <v>466</v>
      </c>
      <c r="D122" s="21">
        <v>150</v>
      </c>
      <c r="E122" s="21">
        <v>5</v>
      </c>
      <c r="F122" s="127">
        <v>97</v>
      </c>
      <c r="G122" s="21">
        <v>178</v>
      </c>
      <c r="H122" s="21">
        <v>5</v>
      </c>
      <c r="I122" s="127" t="s">
        <v>54</v>
      </c>
      <c r="J122" s="30">
        <v>371</v>
      </c>
      <c r="K122" s="21">
        <v>24</v>
      </c>
      <c r="L122" s="127" t="s">
        <v>62</v>
      </c>
      <c r="M122" s="18">
        <v>7.5</v>
      </c>
      <c r="N122" s="153">
        <v>7.6</v>
      </c>
      <c r="O122" s="23">
        <v>2.5030000000000001</v>
      </c>
      <c r="P122" s="157">
        <v>2.1520000000000001</v>
      </c>
      <c r="Q122" s="18">
        <v>64</v>
      </c>
      <c r="R122" s="18">
        <v>11.8</v>
      </c>
      <c r="S122" s="127">
        <v>82</v>
      </c>
      <c r="T122" s="18">
        <v>8</v>
      </c>
      <c r="U122" s="18">
        <v>1</v>
      </c>
      <c r="V122" s="127">
        <v>87</v>
      </c>
      <c r="W122" s="23">
        <v>13103</v>
      </c>
      <c r="X122" s="5">
        <f t="shared" si="76"/>
        <v>0.93827425707124956</v>
      </c>
      <c r="Y122" s="5">
        <v>26.16</v>
      </c>
      <c r="Z122" s="20">
        <v>16.5</v>
      </c>
      <c r="AA122" s="80">
        <f t="shared" si="77"/>
        <v>0.29125000000000001</v>
      </c>
      <c r="AB122" s="81">
        <f t="shared" si="78"/>
        <v>69.900000000000006</v>
      </c>
      <c r="AC122" s="82">
        <f t="shared" si="79"/>
        <v>0.29125000000000001</v>
      </c>
      <c r="AD122" s="83">
        <f t="shared" si="80"/>
        <v>82.947999999999993</v>
      </c>
      <c r="AE122" s="82">
        <f t="shared" si="81"/>
        <v>0.1851517857142857</v>
      </c>
      <c r="AF122" s="183">
        <f t="shared" si="82"/>
        <v>1105.9733333333336</v>
      </c>
    </row>
    <row r="123" spans="1:32" x14ac:dyDescent="0.2">
      <c r="A123" s="36" t="s">
        <v>58</v>
      </c>
      <c r="B123" s="33">
        <v>14358</v>
      </c>
      <c r="C123" s="157">
        <v>463</v>
      </c>
      <c r="D123" s="21">
        <v>189</v>
      </c>
      <c r="E123" s="21">
        <v>6</v>
      </c>
      <c r="F123" s="127">
        <v>97</v>
      </c>
      <c r="G123" s="21">
        <v>225</v>
      </c>
      <c r="H123" s="21">
        <v>5</v>
      </c>
      <c r="I123" s="127" t="s">
        <v>59</v>
      </c>
      <c r="J123" s="30">
        <v>425</v>
      </c>
      <c r="K123" s="21">
        <v>30</v>
      </c>
      <c r="L123" s="127" t="s">
        <v>55</v>
      </c>
      <c r="M123" s="18">
        <v>7.7</v>
      </c>
      <c r="N123" s="153">
        <v>7.5</v>
      </c>
      <c r="O123" s="23">
        <v>2.4180000000000001</v>
      </c>
      <c r="P123" s="157">
        <v>2.0609999999999999</v>
      </c>
      <c r="Q123" s="18">
        <v>60</v>
      </c>
      <c r="R123" s="18">
        <v>25.5</v>
      </c>
      <c r="S123" s="127">
        <v>57</v>
      </c>
      <c r="T123" s="18">
        <v>7</v>
      </c>
      <c r="U123" s="18">
        <v>0.7</v>
      </c>
      <c r="V123" s="127">
        <v>90</v>
      </c>
      <c r="W123" s="23">
        <v>10297</v>
      </c>
      <c r="X123" s="5">
        <f t="shared" si="76"/>
        <v>0.7171611645075916</v>
      </c>
      <c r="Y123" s="5"/>
      <c r="Z123" s="20"/>
      <c r="AA123" s="80">
        <f t="shared" si="77"/>
        <v>0.28937499999999999</v>
      </c>
      <c r="AB123" s="81">
        <f t="shared" si="78"/>
        <v>87.507000000000005</v>
      </c>
      <c r="AC123" s="82">
        <f t="shared" si="79"/>
        <v>0.36461250000000001</v>
      </c>
      <c r="AD123" s="83">
        <f t="shared" si="80"/>
        <v>104.175</v>
      </c>
      <c r="AE123" s="82">
        <f t="shared" si="81"/>
        <v>0.23253348214285713</v>
      </c>
      <c r="AF123" s="183">
        <f t="shared" si="82"/>
        <v>1389.0000000000002</v>
      </c>
    </row>
    <row r="124" spans="1:32" x14ac:dyDescent="0.2">
      <c r="A124" s="36" t="s">
        <v>60</v>
      </c>
      <c r="B124" s="33">
        <v>16046</v>
      </c>
      <c r="C124" s="157">
        <v>535</v>
      </c>
      <c r="D124" s="21">
        <v>145</v>
      </c>
      <c r="E124" s="21">
        <v>8</v>
      </c>
      <c r="F124" s="127">
        <v>94</v>
      </c>
      <c r="G124" s="21">
        <v>192</v>
      </c>
      <c r="H124" s="21">
        <v>6</v>
      </c>
      <c r="I124" s="127" t="s">
        <v>54</v>
      </c>
      <c r="J124" s="30">
        <v>470</v>
      </c>
      <c r="K124" s="21">
        <v>26</v>
      </c>
      <c r="L124" s="127" t="s">
        <v>62</v>
      </c>
      <c r="M124" s="18">
        <v>7.4</v>
      </c>
      <c r="N124" s="153">
        <v>7.5</v>
      </c>
      <c r="O124" s="23">
        <v>2.0249999999999999</v>
      </c>
      <c r="P124" s="157">
        <v>1.8</v>
      </c>
      <c r="Q124" s="18">
        <v>44</v>
      </c>
      <c r="R124" s="18">
        <v>11.7</v>
      </c>
      <c r="S124" s="127">
        <v>73</v>
      </c>
      <c r="T124" s="18">
        <v>8</v>
      </c>
      <c r="U124" s="18">
        <v>0.8</v>
      </c>
      <c r="V124" s="127">
        <v>91</v>
      </c>
      <c r="W124" s="23">
        <v>9451</v>
      </c>
      <c r="X124" s="5">
        <f t="shared" si="76"/>
        <v>0.58899414184220367</v>
      </c>
      <c r="Y124" s="5">
        <v>26.14</v>
      </c>
      <c r="Z124" s="20">
        <v>18</v>
      </c>
      <c r="AA124" s="80">
        <f t="shared" si="77"/>
        <v>0.33437499999999998</v>
      </c>
      <c r="AB124" s="81">
        <f t="shared" si="78"/>
        <v>77.575000000000003</v>
      </c>
      <c r="AC124" s="82">
        <f t="shared" si="79"/>
        <v>0.32322916666666668</v>
      </c>
      <c r="AD124" s="83">
        <f t="shared" si="80"/>
        <v>102.72</v>
      </c>
      <c r="AE124" s="82">
        <f t="shared" si="81"/>
        <v>0.22928571428571429</v>
      </c>
      <c r="AF124" s="183">
        <f t="shared" si="82"/>
        <v>1369.6</v>
      </c>
    </row>
    <row r="125" spans="1:32" ht="13.5" thickBot="1" x14ac:dyDescent="0.25">
      <c r="A125" s="36" t="s">
        <v>63</v>
      </c>
      <c r="B125" s="34">
        <v>16463</v>
      </c>
      <c r="C125" s="157">
        <v>531</v>
      </c>
      <c r="D125" s="28">
        <v>224</v>
      </c>
      <c r="E125" s="28">
        <v>6</v>
      </c>
      <c r="F125" s="128">
        <v>97</v>
      </c>
      <c r="G125" s="31">
        <v>190</v>
      </c>
      <c r="H125" s="28">
        <v>6</v>
      </c>
      <c r="I125" s="128" t="s">
        <v>54</v>
      </c>
      <c r="J125" s="31">
        <v>489</v>
      </c>
      <c r="K125" s="28">
        <v>26</v>
      </c>
      <c r="L125" s="128" t="s">
        <v>51</v>
      </c>
      <c r="M125" s="18">
        <v>7.4</v>
      </c>
      <c r="N125" s="153">
        <v>7.4</v>
      </c>
      <c r="O125" s="23">
        <v>1.708</v>
      </c>
      <c r="P125" s="157">
        <v>1.5529999999999999</v>
      </c>
      <c r="Q125" s="18">
        <v>54</v>
      </c>
      <c r="R125" s="18">
        <v>18.5</v>
      </c>
      <c r="S125" s="128">
        <v>66</v>
      </c>
      <c r="T125" s="18">
        <v>11</v>
      </c>
      <c r="U125" s="18">
        <v>0.8</v>
      </c>
      <c r="V125" s="128">
        <v>93</v>
      </c>
      <c r="W125" s="24">
        <v>9850</v>
      </c>
      <c r="X125" s="5">
        <f t="shared" si="76"/>
        <v>0.5983113648788192</v>
      </c>
      <c r="Y125" s="44">
        <v>24.82</v>
      </c>
      <c r="Z125" s="47">
        <v>17.5</v>
      </c>
      <c r="AA125" s="80">
        <f t="shared" si="77"/>
        <v>0.33187499999999998</v>
      </c>
      <c r="AB125" s="81">
        <f t="shared" si="78"/>
        <v>118.944</v>
      </c>
      <c r="AC125" s="82">
        <f t="shared" si="79"/>
        <v>0.49559999999999998</v>
      </c>
      <c r="AD125" s="83">
        <f t="shared" si="80"/>
        <v>100.89</v>
      </c>
      <c r="AE125" s="82">
        <f t="shared" si="81"/>
        <v>0.22520089285714287</v>
      </c>
      <c r="AF125" s="183">
        <f t="shared" si="82"/>
        <v>1345.2</v>
      </c>
    </row>
    <row r="126" spans="1:32" ht="13.5" thickTop="1" x14ac:dyDescent="0.2">
      <c r="A126" s="39" t="s">
        <v>92</v>
      </c>
      <c r="B126" s="40">
        <f>SUM(B114:B125)</f>
        <v>181556</v>
      </c>
      <c r="C126" s="144"/>
      <c r="D126" s="48"/>
      <c r="E126" s="48"/>
      <c r="F126" s="129"/>
      <c r="G126" s="48"/>
      <c r="H126" s="48"/>
      <c r="I126" s="129"/>
      <c r="J126" s="48"/>
      <c r="K126" s="48"/>
      <c r="L126" s="129"/>
      <c r="M126" s="43"/>
      <c r="N126" s="154"/>
      <c r="O126" s="158"/>
      <c r="P126" s="144"/>
      <c r="Q126" s="43"/>
      <c r="R126" s="43"/>
      <c r="S126" s="129"/>
      <c r="T126" s="43"/>
      <c r="U126" s="43"/>
      <c r="V126" s="129"/>
      <c r="W126" s="40">
        <f>SUM(W114:W125)</f>
        <v>135234</v>
      </c>
      <c r="X126" s="42"/>
      <c r="Y126" s="40">
        <f>SUM(Y114:Y125)</f>
        <v>236.34000000000003</v>
      </c>
      <c r="Z126" s="41"/>
      <c r="AA126" s="107"/>
      <c r="AB126" s="108"/>
      <c r="AC126" s="109"/>
      <c r="AD126" s="110"/>
      <c r="AE126" s="109"/>
      <c r="AF126" s="187"/>
    </row>
    <row r="127" spans="1:32" ht="13.5" thickBot="1" x14ac:dyDescent="0.25">
      <c r="A127" s="38" t="s">
        <v>93</v>
      </c>
      <c r="B127" s="6">
        <f>SUM(AVERAGE(B114:B125))</f>
        <v>15129.666666666666</v>
      </c>
      <c r="C127" s="145">
        <f t="shared" ref="C127:V127" si="83">SUM(AVERAGE(C114:C125))</f>
        <v>498.25</v>
      </c>
      <c r="D127" s="115">
        <f t="shared" si="83"/>
        <v>184.08333333333334</v>
      </c>
      <c r="E127" s="115">
        <f>SUM(AVERAGE(E114:E125))</f>
        <v>12.25</v>
      </c>
      <c r="F127" s="130">
        <f>SUM(AVERAGE(F114:F125))</f>
        <v>94.166666666666671</v>
      </c>
      <c r="G127" s="115">
        <f>SUM(AVERAGE(G114:G125))</f>
        <v>231.08333333333334</v>
      </c>
      <c r="H127" s="115">
        <f>SUM(AVERAGE(H114:H125))</f>
        <v>6.833333333333333</v>
      </c>
      <c r="I127" s="130">
        <f>SUM(AVERAGE(I114:I125))</f>
        <v>96.8</v>
      </c>
      <c r="J127" s="115">
        <f t="shared" si="83"/>
        <v>472</v>
      </c>
      <c r="K127" s="115">
        <f>SUM(AVERAGE(K114:K125))</f>
        <v>37.333333333333336</v>
      </c>
      <c r="L127" s="130">
        <f>SUM(AVERAGE(L114:L125))</f>
        <v>90.8</v>
      </c>
      <c r="M127" s="117">
        <f t="shared" si="83"/>
        <v>7.5250000000000012</v>
      </c>
      <c r="N127" s="155">
        <f t="shared" si="83"/>
        <v>7.5333333333333341</v>
      </c>
      <c r="O127" s="123">
        <f t="shared" si="83"/>
        <v>161.98366666666666</v>
      </c>
      <c r="P127" s="145">
        <f t="shared" si="83"/>
        <v>127.59966666666666</v>
      </c>
      <c r="Q127" s="117">
        <f t="shared" si="83"/>
        <v>55.416666666666664</v>
      </c>
      <c r="R127" s="117">
        <f t="shared" si="83"/>
        <v>16.266666666666669</v>
      </c>
      <c r="S127" s="130">
        <f t="shared" si="83"/>
        <v>70.5</v>
      </c>
      <c r="T127" s="117">
        <f t="shared" si="83"/>
        <v>10.666666666666666</v>
      </c>
      <c r="U127" s="117">
        <f t="shared" si="83"/>
        <v>1.1666666666666667</v>
      </c>
      <c r="V127" s="130">
        <f t="shared" si="83"/>
        <v>89.333333333333329</v>
      </c>
      <c r="W127" s="6">
        <f>SUM(AVERAGE(W114:W125))</f>
        <v>11269.5</v>
      </c>
      <c r="X127" s="116">
        <f>SUM(AVERAGE(X114:X125))</f>
        <v>0.7521167383840891</v>
      </c>
      <c r="Y127" s="6">
        <f>SUM(AVERAGE(Y114:Y125))</f>
        <v>26.260000000000005</v>
      </c>
      <c r="Z127" s="115">
        <f>SUM(AVERAGE(Z114:Z125))</f>
        <v>13.976999999999999</v>
      </c>
      <c r="AA127" s="111">
        <f t="shared" ref="AA127" si="84">C127/$C$2</f>
        <v>0.31140625</v>
      </c>
      <c r="AB127" s="112">
        <f t="shared" ref="AB127" si="85">(C127*D127)/1000</f>
        <v>91.719520833333348</v>
      </c>
      <c r="AC127" s="113">
        <f t="shared" si="79"/>
        <v>0.38216467013888894</v>
      </c>
      <c r="AD127" s="114">
        <f t="shared" ref="AD127" si="86">(C127*G127)/1000</f>
        <v>115.13727083333335</v>
      </c>
      <c r="AE127" s="113">
        <f t="shared" si="81"/>
        <v>0.25700283668154766</v>
      </c>
      <c r="AF127" s="190">
        <f>AVERAGE(AF114:AF125)</f>
        <v>1507.6833333333334</v>
      </c>
    </row>
    <row r="128" spans="1:32" ht="13.5" thickTop="1" x14ac:dyDescent="0.2"/>
    <row r="129" spans="1:32" ht="13.5" thickBot="1" x14ac:dyDescent="0.25"/>
    <row r="130" spans="1:32" ht="13.5" thickTop="1" x14ac:dyDescent="0.2">
      <c r="A130" s="11" t="s">
        <v>5</v>
      </c>
      <c r="B130" s="12" t="s">
        <v>6</v>
      </c>
      <c r="C130" s="150" t="s">
        <v>6</v>
      </c>
      <c r="D130" s="12" t="s">
        <v>7</v>
      </c>
      <c r="E130" s="12" t="s">
        <v>8</v>
      </c>
      <c r="F130" s="104" t="s">
        <v>2</v>
      </c>
      <c r="G130" s="12" t="s">
        <v>9</v>
      </c>
      <c r="H130" s="12" t="s">
        <v>10</v>
      </c>
      <c r="I130" s="104" t="s">
        <v>3</v>
      </c>
      <c r="J130" s="12" t="s">
        <v>11</v>
      </c>
      <c r="K130" s="12" t="s">
        <v>12</v>
      </c>
      <c r="L130" s="104" t="s">
        <v>13</v>
      </c>
      <c r="M130" s="12" t="s">
        <v>14</v>
      </c>
      <c r="N130" s="150" t="s">
        <v>15</v>
      </c>
      <c r="O130" s="118" t="s">
        <v>16</v>
      </c>
      <c r="P130" s="150" t="s">
        <v>17</v>
      </c>
      <c r="Q130" s="12" t="s">
        <v>18</v>
      </c>
      <c r="R130" s="12" t="s">
        <v>19</v>
      </c>
      <c r="S130" s="146" t="s">
        <v>20</v>
      </c>
      <c r="T130" s="138" t="s">
        <v>21</v>
      </c>
      <c r="U130" s="12" t="s">
        <v>22</v>
      </c>
      <c r="V130" s="146" t="s">
        <v>23</v>
      </c>
      <c r="W130" s="13" t="s">
        <v>24</v>
      </c>
      <c r="X130" s="13" t="s">
        <v>25</v>
      </c>
      <c r="Y130" s="12" t="s">
        <v>26</v>
      </c>
      <c r="Z130" s="13" t="s">
        <v>27</v>
      </c>
      <c r="AA130" s="96" t="s">
        <v>28</v>
      </c>
      <c r="AB130" s="97" t="s">
        <v>29</v>
      </c>
      <c r="AC130" s="98" t="s">
        <v>30</v>
      </c>
      <c r="AD130" s="99" t="s">
        <v>28</v>
      </c>
      <c r="AE130" s="98" t="s">
        <v>28</v>
      </c>
      <c r="AF130" s="96" t="s">
        <v>122</v>
      </c>
    </row>
    <row r="131" spans="1:32" ht="13.5" thickBot="1" x14ac:dyDescent="0.25">
      <c r="A131" s="14" t="s">
        <v>94</v>
      </c>
      <c r="B131" s="15" t="s">
        <v>32</v>
      </c>
      <c r="C131" s="151" t="s">
        <v>33</v>
      </c>
      <c r="D131" s="15" t="s">
        <v>34</v>
      </c>
      <c r="E131" s="15" t="s">
        <v>34</v>
      </c>
      <c r="F131" s="105" t="s">
        <v>35</v>
      </c>
      <c r="G131" s="15" t="s">
        <v>34</v>
      </c>
      <c r="H131" s="15" t="s">
        <v>34</v>
      </c>
      <c r="I131" s="105" t="s">
        <v>35</v>
      </c>
      <c r="J131" s="15" t="s">
        <v>34</v>
      </c>
      <c r="K131" s="15" t="s">
        <v>34</v>
      </c>
      <c r="L131" s="105" t="s">
        <v>35</v>
      </c>
      <c r="M131" s="15"/>
      <c r="N131" s="151"/>
      <c r="O131" s="119"/>
      <c r="P131" s="151"/>
      <c r="Q131" s="15"/>
      <c r="R131" s="15"/>
      <c r="S131" s="147" t="s">
        <v>35</v>
      </c>
      <c r="T131" s="139"/>
      <c r="U131" s="15"/>
      <c r="V131" s="147" t="s">
        <v>35</v>
      </c>
      <c r="W131" s="17" t="s">
        <v>36</v>
      </c>
      <c r="X131" s="16" t="s">
        <v>37</v>
      </c>
      <c r="Y131" s="15" t="s">
        <v>38</v>
      </c>
      <c r="Z131" s="17" t="s">
        <v>39</v>
      </c>
      <c r="AA131" s="76" t="s">
        <v>6</v>
      </c>
      <c r="AB131" s="77" t="s">
        <v>40</v>
      </c>
      <c r="AC131" s="78" t="s">
        <v>41</v>
      </c>
      <c r="AD131" s="79" t="s">
        <v>42</v>
      </c>
      <c r="AE131" s="78" t="s">
        <v>43</v>
      </c>
      <c r="AF131" s="181" t="s">
        <v>123</v>
      </c>
    </row>
    <row r="132" spans="1:32" ht="13.5" thickTop="1" x14ac:dyDescent="0.2">
      <c r="A132" s="36" t="s">
        <v>44</v>
      </c>
      <c r="B132" s="32">
        <v>18288</v>
      </c>
      <c r="C132" s="156">
        <v>590</v>
      </c>
      <c r="D132" s="25">
        <v>131</v>
      </c>
      <c r="E132" s="25">
        <v>9</v>
      </c>
      <c r="F132" s="49">
        <f t="shared" ref="F132:F143" si="87">+(D132-E132)/D132</f>
        <v>0.93129770992366412</v>
      </c>
      <c r="G132" s="29">
        <v>198</v>
      </c>
      <c r="H132" s="25">
        <v>5</v>
      </c>
      <c r="I132" s="49">
        <f t="shared" ref="I132:I140" si="88">+(G132-H132)/G132</f>
        <v>0.9747474747474747</v>
      </c>
      <c r="J132" s="29">
        <v>344</v>
      </c>
      <c r="K132" s="25">
        <v>28</v>
      </c>
      <c r="L132" s="49">
        <f t="shared" ref="L132:L143" si="89">+(J132-K132)/J132</f>
        <v>0.91860465116279066</v>
      </c>
      <c r="M132" s="18">
        <v>7.6</v>
      </c>
      <c r="N132" s="152">
        <v>7.6</v>
      </c>
      <c r="O132" s="74">
        <f>2.215*1000</f>
        <v>2215</v>
      </c>
      <c r="P132" s="156">
        <f>1.952*1000</f>
        <v>1952</v>
      </c>
      <c r="Q132" s="18">
        <v>61</v>
      </c>
      <c r="R132" s="18">
        <v>16.2</v>
      </c>
      <c r="S132" s="143">
        <f t="shared" ref="S132:S143" si="90">+(Q132-R132)/Q132</f>
        <v>0.73442622950819669</v>
      </c>
      <c r="T132" s="140">
        <v>6</v>
      </c>
      <c r="U132" s="18">
        <v>0.1</v>
      </c>
      <c r="V132" s="143">
        <f t="shared" ref="V132:V143" si="91">+(T132-U132)/T132</f>
        <v>0.98333333333333339</v>
      </c>
      <c r="W132" s="22">
        <v>9943</v>
      </c>
      <c r="X132" s="5">
        <f t="shared" ref="X132:X143" si="92">W132/B132</f>
        <v>0.54368985126859137</v>
      </c>
      <c r="Y132" s="26">
        <v>22.58</v>
      </c>
      <c r="Z132" s="27">
        <v>18.3</v>
      </c>
      <c r="AA132" s="80">
        <f>C132/$C$2</f>
        <v>0.36875000000000002</v>
      </c>
      <c r="AB132" s="81">
        <f>(C132*D132)/1000</f>
        <v>77.290000000000006</v>
      </c>
      <c r="AC132" s="82">
        <f>(AB132)/$E$3</f>
        <v>0.32204166666666667</v>
      </c>
      <c r="AD132" s="83">
        <f>(C132*G132)/1000</f>
        <v>116.82</v>
      </c>
      <c r="AE132" s="82">
        <f>(AD132)/$G$3</f>
        <v>0.26075892857142857</v>
      </c>
      <c r="AF132" s="183">
        <f>(0.8*C132*G132)/60</f>
        <v>1557.6</v>
      </c>
    </row>
    <row r="133" spans="1:32" x14ac:dyDescent="0.2">
      <c r="A133" s="36" t="s">
        <v>45</v>
      </c>
      <c r="B133" s="33">
        <v>12148</v>
      </c>
      <c r="C133" s="157">
        <v>434</v>
      </c>
      <c r="D133" s="21">
        <v>242</v>
      </c>
      <c r="E133" s="21">
        <v>7</v>
      </c>
      <c r="F133" s="50">
        <f t="shared" si="87"/>
        <v>0.97107438016528924</v>
      </c>
      <c r="G133" s="21">
        <v>263</v>
      </c>
      <c r="H133" s="21">
        <v>7</v>
      </c>
      <c r="I133" s="50">
        <f t="shared" si="88"/>
        <v>0.97338403041825095</v>
      </c>
      <c r="J133" s="21">
        <v>541</v>
      </c>
      <c r="K133" s="21">
        <v>30</v>
      </c>
      <c r="L133" s="49">
        <f t="shared" si="89"/>
        <v>0.94454713493530496</v>
      </c>
      <c r="M133" s="18">
        <v>7.5</v>
      </c>
      <c r="N133" s="153">
        <v>7.8</v>
      </c>
      <c r="O133" s="23">
        <v>1910</v>
      </c>
      <c r="P133" s="157">
        <v>1834</v>
      </c>
      <c r="Q133" s="18">
        <v>57</v>
      </c>
      <c r="R133" s="18">
        <v>14.1</v>
      </c>
      <c r="S133" s="143">
        <f t="shared" si="90"/>
        <v>0.75263157894736843</v>
      </c>
      <c r="T133" s="140">
        <v>10</v>
      </c>
      <c r="U133" s="18">
        <v>0.4</v>
      </c>
      <c r="V133" s="143">
        <f t="shared" si="91"/>
        <v>0.96</v>
      </c>
      <c r="W133" s="23">
        <v>9684</v>
      </c>
      <c r="X133" s="5">
        <f t="shared" si="92"/>
        <v>0.79716825814948966</v>
      </c>
      <c r="Y133" s="5">
        <v>25.96</v>
      </c>
      <c r="Z133" s="20">
        <v>19.8</v>
      </c>
      <c r="AA133" s="80">
        <f t="shared" ref="AA133:AA143" si="93">C133/$C$2</f>
        <v>0.27124999999999999</v>
      </c>
      <c r="AB133" s="81">
        <f t="shared" ref="AB133:AB143" si="94">(C133*D133)/1000</f>
        <v>105.02800000000001</v>
      </c>
      <c r="AC133" s="82">
        <f t="shared" ref="AC133:AC145" si="95">(AB133)/$E$3</f>
        <v>0.43761666666666671</v>
      </c>
      <c r="AD133" s="83">
        <f t="shared" ref="AD133:AD143" si="96">(C133*G133)/1000</f>
        <v>114.142</v>
      </c>
      <c r="AE133" s="82">
        <f t="shared" ref="AE133:AE145" si="97">(AD133)/$G$3</f>
        <v>0.25478125000000001</v>
      </c>
      <c r="AF133" s="183">
        <f t="shared" ref="AF133:AF143" si="98">(0.8*C133*G133)/60</f>
        <v>1521.8933333333334</v>
      </c>
    </row>
    <row r="134" spans="1:32" x14ac:dyDescent="0.2">
      <c r="A134" s="36" t="s">
        <v>46</v>
      </c>
      <c r="B134" s="33">
        <v>15368</v>
      </c>
      <c r="C134" s="157">
        <v>496</v>
      </c>
      <c r="D134" s="21">
        <v>210</v>
      </c>
      <c r="E134" s="21">
        <v>12</v>
      </c>
      <c r="F134" s="50">
        <f t="shared" si="87"/>
        <v>0.94285714285714284</v>
      </c>
      <c r="G134" s="21">
        <v>258</v>
      </c>
      <c r="H134" s="21">
        <v>9</v>
      </c>
      <c r="I134" s="50">
        <f t="shared" si="88"/>
        <v>0.96511627906976749</v>
      </c>
      <c r="J134" s="21">
        <v>514</v>
      </c>
      <c r="K134" s="21">
        <v>46</v>
      </c>
      <c r="L134" s="49">
        <f t="shared" si="89"/>
        <v>0.91050583657587547</v>
      </c>
      <c r="M134" s="18">
        <v>7.6</v>
      </c>
      <c r="N134" s="153">
        <v>7.6</v>
      </c>
      <c r="O134" s="23">
        <v>2031</v>
      </c>
      <c r="P134" s="157">
        <v>1720</v>
      </c>
      <c r="Q134" s="18">
        <v>56</v>
      </c>
      <c r="R134" s="18">
        <v>19.100000000000001</v>
      </c>
      <c r="S134" s="143">
        <f t="shared" si="90"/>
        <v>0.65892857142857142</v>
      </c>
      <c r="T134" s="140">
        <v>10</v>
      </c>
      <c r="U134" s="18">
        <v>1</v>
      </c>
      <c r="V134" s="143">
        <f t="shared" si="91"/>
        <v>0.9</v>
      </c>
      <c r="W134" s="23">
        <v>9564</v>
      </c>
      <c r="X134" s="5">
        <f t="shared" si="92"/>
        <v>0.62233211868818328</v>
      </c>
      <c r="Y134" s="5"/>
      <c r="Z134" s="20" t="s">
        <v>95</v>
      </c>
      <c r="AA134" s="80">
        <f t="shared" si="93"/>
        <v>0.31</v>
      </c>
      <c r="AB134" s="81">
        <f t="shared" si="94"/>
        <v>104.16</v>
      </c>
      <c r="AC134" s="82">
        <f t="shared" si="95"/>
        <v>0.434</v>
      </c>
      <c r="AD134" s="83">
        <f t="shared" si="96"/>
        <v>127.968</v>
      </c>
      <c r="AE134" s="82">
        <f t="shared" si="97"/>
        <v>0.28564285714285714</v>
      </c>
      <c r="AF134" s="183">
        <f t="shared" si="98"/>
        <v>1706.2400000000002</v>
      </c>
    </row>
    <row r="135" spans="1:32" x14ac:dyDescent="0.2">
      <c r="A135" s="36" t="s">
        <v>47</v>
      </c>
      <c r="B135" s="33">
        <v>14371</v>
      </c>
      <c r="C135" s="157">
        <v>479</v>
      </c>
      <c r="D135" s="21">
        <v>325</v>
      </c>
      <c r="E135" s="21">
        <v>13</v>
      </c>
      <c r="F135" s="50">
        <f t="shared" si="87"/>
        <v>0.96</v>
      </c>
      <c r="G135" s="21">
        <v>298</v>
      </c>
      <c r="H135" s="21">
        <v>6</v>
      </c>
      <c r="I135" s="50">
        <f t="shared" si="88"/>
        <v>0.97986577181208057</v>
      </c>
      <c r="J135" s="21">
        <v>731</v>
      </c>
      <c r="K135" s="21">
        <v>44</v>
      </c>
      <c r="L135" s="49">
        <f t="shared" si="89"/>
        <v>0.93980848153214769</v>
      </c>
      <c r="M135" s="18">
        <v>7.4</v>
      </c>
      <c r="N135" s="153">
        <v>7.8</v>
      </c>
      <c r="O135" s="23">
        <v>1708</v>
      </c>
      <c r="P135" s="157">
        <v>1341</v>
      </c>
      <c r="Q135" s="18">
        <v>72</v>
      </c>
      <c r="R135" s="18">
        <v>23</v>
      </c>
      <c r="S135" s="143">
        <f t="shared" si="90"/>
        <v>0.68055555555555558</v>
      </c>
      <c r="T135" s="140">
        <v>13</v>
      </c>
      <c r="U135" s="18">
        <v>0.5</v>
      </c>
      <c r="V135" s="143">
        <f t="shared" si="91"/>
        <v>0.96153846153846156</v>
      </c>
      <c r="W135" s="23">
        <v>9650</v>
      </c>
      <c r="X135" s="5">
        <f t="shared" si="92"/>
        <v>0.67149119755062281</v>
      </c>
      <c r="Y135" s="5">
        <v>28.12</v>
      </c>
      <c r="Z135" s="20">
        <v>18.100000000000001</v>
      </c>
      <c r="AA135" s="80">
        <f t="shared" si="93"/>
        <v>0.299375</v>
      </c>
      <c r="AB135" s="81">
        <f t="shared" si="94"/>
        <v>155.67500000000001</v>
      </c>
      <c r="AC135" s="82">
        <f t="shared" si="95"/>
        <v>0.64864583333333337</v>
      </c>
      <c r="AD135" s="83">
        <f t="shared" si="96"/>
        <v>142.74199999999999</v>
      </c>
      <c r="AE135" s="82">
        <f t="shared" si="97"/>
        <v>0.31862053571428567</v>
      </c>
      <c r="AF135" s="183">
        <f t="shared" si="98"/>
        <v>1903.2266666666669</v>
      </c>
    </row>
    <row r="136" spans="1:32" x14ac:dyDescent="0.2">
      <c r="A136" s="36" t="s">
        <v>48</v>
      </c>
      <c r="B136" s="33">
        <v>15451</v>
      </c>
      <c r="C136" s="157">
        <v>498</v>
      </c>
      <c r="D136" s="21">
        <v>203</v>
      </c>
      <c r="E136" s="21">
        <v>5</v>
      </c>
      <c r="F136" s="50">
        <f t="shared" si="87"/>
        <v>0.97536945812807885</v>
      </c>
      <c r="G136" s="21">
        <v>278</v>
      </c>
      <c r="H136" s="21">
        <v>7</v>
      </c>
      <c r="I136" s="50">
        <f t="shared" si="88"/>
        <v>0.97482014388489213</v>
      </c>
      <c r="J136" s="21">
        <v>574</v>
      </c>
      <c r="K136" s="21">
        <v>31</v>
      </c>
      <c r="L136" s="49">
        <f t="shared" si="89"/>
        <v>0.94599303135888502</v>
      </c>
      <c r="M136" s="18">
        <v>7.4</v>
      </c>
      <c r="N136" s="153">
        <v>7.6</v>
      </c>
      <c r="O136" s="23">
        <v>1223</v>
      </c>
      <c r="P136" s="157">
        <v>1211</v>
      </c>
      <c r="Q136" s="18">
        <v>60</v>
      </c>
      <c r="R136" s="18">
        <v>5.5</v>
      </c>
      <c r="S136" s="143">
        <f t="shared" si="90"/>
        <v>0.90833333333333333</v>
      </c>
      <c r="T136" s="140">
        <v>12</v>
      </c>
      <c r="U136" s="18">
        <v>0.6</v>
      </c>
      <c r="V136" s="143">
        <f t="shared" si="91"/>
        <v>0.95000000000000007</v>
      </c>
      <c r="W136" s="23">
        <v>10941</v>
      </c>
      <c r="X136" s="5">
        <f t="shared" si="92"/>
        <v>0.70810950747524437</v>
      </c>
      <c r="Y136" s="5">
        <v>27.72</v>
      </c>
      <c r="Z136" s="20">
        <v>18</v>
      </c>
      <c r="AA136" s="80">
        <f t="shared" si="93"/>
        <v>0.31125000000000003</v>
      </c>
      <c r="AB136" s="81">
        <f t="shared" si="94"/>
        <v>101.09399999999999</v>
      </c>
      <c r="AC136" s="82">
        <f t="shared" si="95"/>
        <v>0.42122499999999996</v>
      </c>
      <c r="AD136" s="83">
        <f t="shared" si="96"/>
        <v>138.44399999999999</v>
      </c>
      <c r="AE136" s="82">
        <f t="shared" si="97"/>
        <v>0.30902678571428571</v>
      </c>
      <c r="AF136" s="183">
        <f t="shared" si="98"/>
        <v>1845.9200000000003</v>
      </c>
    </row>
    <row r="137" spans="1:32" x14ac:dyDescent="0.2">
      <c r="A137" s="36" t="s">
        <v>49</v>
      </c>
      <c r="B137" s="33">
        <v>16550</v>
      </c>
      <c r="C137" s="157">
        <v>552</v>
      </c>
      <c r="D137" s="21">
        <v>263</v>
      </c>
      <c r="E137" s="21">
        <v>6</v>
      </c>
      <c r="F137" s="50">
        <f t="shared" si="87"/>
        <v>0.97718631178707227</v>
      </c>
      <c r="G137" s="21">
        <v>230</v>
      </c>
      <c r="H137" s="21">
        <v>6</v>
      </c>
      <c r="I137" s="50">
        <f t="shared" si="88"/>
        <v>0.97391304347826091</v>
      </c>
      <c r="J137" s="21">
        <v>442</v>
      </c>
      <c r="K137" s="21">
        <v>24</v>
      </c>
      <c r="L137" s="49">
        <f t="shared" si="89"/>
        <v>0.94570135746606332</v>
      </c>
      <c r="M137" s="18">
        <v>7.4</v>
      </c>
      <c r="N137" s="153">
        <v>7.7</v>
      </c>
      <c r="O137" s="23">
        <v>2325</v>
      </c>
      <c r="P137" s="157">
        <v>1869</v>
      </c>
      <c r="Q137" s="18">
        <v>57</v>
      </c>
      <c r="R137" s="18">
        <v>6.4</v>
      </c>
      <c r="S137" s="143">
        <f t="shared" si="90"/>
        <v>0.88771929824561402</v>
      </c>
      <c r="T137" s="140">
        <v>13</v>
      </c>
      <c r="U137" s="18">
        <v>0.5</v>
      </c>
      <c r="V137" s="143">
        <f t="shared" si="91"/>
        <v>0.96153846153846156</v>
      </c>
      <c r="W137" s="23">
        <v>10861</v>
      </c>
      <c r="X137" s="5">
        <f t="shared" si="92"/>
        <v>0.65625377643504534</v>
      </c>
      <c r="Y137" s="5">
        <v>25.18</v>
      </c>
      <c r="Z137" s="20">
        <v>19.2</v>
      </c>
      <c r="AA137" s="80">
        <f t="shared" si="93"/>
        <v>0.34499999999999997</v>
      </c>
      <c r="AB137" s="81">
        <f t="shared" si="94"/>
        <v>145.17599999999999</v>
      </c>
      <c r="AC137" s="82">
        <f t="shared" si="95"/>
        <v>0.60489999999999999</v>
      </c>
      <c r="AD137" s="83">
        <f t="shared" si="96"/>
        <v>126.96</v>
      </c>
      <c r="AE137" s="82">
        <f t="shared" si="97"/>
        <v>0.28339285714285711</v>
      </c>
      <c r="AF137" s="183">
        <f t="shared" si="98"/>
        <v>1692.8</v>
      </c>
    </row>
    <row r="138" spans="1:32" x14ac:dyDescent="0.2">
      <c r="A138" s="36" t="s">
        <v>50</v>
      </c>
      <c r="B138" s="33">
        <v>18413</v>
      </c>
      <c r="C138" s="157">
        <v>594</v>
      </c>
      <c r="D138" s="21">
        <v>175</v>
      </c>
      <c r="E138" s="21">
        <v>7</v>
      </c>
      <c r="F138" s="50">
        <f t="shared" si="87"/>
        <v>0.96</v>
      </c>
      <c r="G138" s="21">
        <v>225</v>
      </c>
      <c r="H138" s="21">
        <v>6</v>
      </c>
      <c r="I138" s="50">
        <f t="shared" si="88"/>
        <v>0.97333333333333338</v>
      </c>
      <c r="J138" s="21">
        <v>470</v>
      </c>
      <c r="K138" s="21">
        <v>32</v>
      </c>
      <c r="L138" s="49">
        <f t="shared" si="89"/>
        <v>0.93191489361702129</v>
      </c>
      <c r="M138" s="18">
        <v>7.5</v>
      </c>
      <c r="N138" s="153">
        <v>7.6</v>
      </c>
      <c r="O138" s="23">
        <v>2465</v>
      </c>
      <c r="P138" s="157">
        <v>2146</v>
      </c>
      <c r="Q138" s="18">
        <v>55</v>
      </c>
      <c r="R138" s="18">
        <v>10.7</v>
      </c>
      <c r="S138" s="143">
        <f t="shared" si="90"/>
        <v>0.80545454545454542</v>
      </c>
      <c r="T138" s="140">
        <v>9</v>
      </c>
      <c r="U138" s="18">
        <v>1.2</v>
      </c>
      <c r="V138" s="143">
        <f t="shared" si="91"/>
        <v>0.8666666666666667</v>
      </c>
      <c r="W138" s="23">
        <v>12054</v>
      </c>
      <c r="X138" s="5">
        <f t="shared" si="92"/>
        <v>0.65464617389887581</v>
      </c>
      <c r="Y138" s="5">
        <v>12.04</v>
      </c>
      <c r="Z138" s="20">
        <v>16</v>
      </c>
      <c r="AA138" s="80">
        <f t="shared" si="93"/>
        <v>0.37125000000000002</v>
      </c>
      <c r="AB138" s="81">
        <f t="shared" si="94"/>
        <v>103.95</v>
      </c>
      <c r="AC138" s="82">
        <f t="shared" si="95"/>
        <v>0.43312500000000004</v>
      </c>
      <c r="AD138" s="83">
        <f t="shared" si="96"/>
        <v>133.65</v>
      </c>
      <c r="AE138" s="82">
        <f t="shared" si="97"/>
        <v>0.29832589285714289</v>
      </c>
      <c r="AF138" s="183">
        <f t="shared" si="98"/>
        <v>1782.0000000000002</v>
      </c>
    </row>
    <row r="139" spans="1:32" x14ac:dyDescent="0.2">
      <c r="A139" s="36" t="s">
        <v>53</v>
      </c>
      <c r="B139" s="33">
        <v>18459</v>
      </c>
      <c r="C139" s="157">
        <v>595</v>
      </c>
      <c r="D139" s="21">
        <v>151</v>
      </c>
      <c r="E139" s="21">
        <v>6</v>
      </c>
      <c r="F139" s="50">
        <f t="shared" si="87"/>
        <v>0.96026490066225167</v>
      </c>
      <c r="G139" s="21">
        <v>210</v>
      </c>
      <c r="H139" s="21">
        <v>6</v>
      </c>
      <c r="I139" s="50">
        <f t="shared" si="88"/>
        <v>0.97142857142857142</v>
      </c>
      <c r="J139" s="21">
        <v>407</v>
      </c>
      <c r="K139" s="21">
        <v>26</v>
      </c>
      <c r="L139" s="49">
        <f t="shared" si="89"/>
        <v>0.93611793611793614</v>
      </c>
      <c r="M139" s="18">
        <v>7.6</v>
      </c>
      <c r="N139" s="153">
        <v>7.8</v>
      </c>
      <c r="O139" s="23">
        <v>1460</v>
      </c>
      <c r="P139" s="157">
        <v>2114</v>
      </c>
      <c r="Q139" s="18">
        <v>65</v>
      </c>
      <c r="R139" s="18">
        <v>8.3000000000000007</v>
      </c>
      <c r="S139" s="143">
        <f t="shared" si="90"/>
        <v>0.87230769230769234</v>
      </c>
      <c r="T139" s="140">
        <v>8</v>
      </c>
      <c r="U139" s="18">
        <v>1.3</v>
      </c>
      <c r="V139" s="143">
        <f t="shared" si="91"/>
        <v>0.83750000000000002</v>
      </c>
      <c r="W139" s="23">
        <v>13302</v>
      </c>
      <c r="X139" s="5">
        <f t="shared" si="92"/>
        <v>0.72062408581179915</v>
      </c>
      <c r="Y139" s="5">
        <v>25.54</v>
      </c>
      <c r="Z139" s="20">
        <v>16.399999999999999</v>
      </c>
      <c r="AA139" s="80">
        <f t="shared" si="93"/>
        <v>0.37187500000000001</v>
      </c>
      <c r="AB139" s="81">
        <f t="shared" si="94"/>
        <v>89.844999999999999</v>
      </c>
      <c r="AC139" s="82">
        <f t="shared" si="95"/>
        <v>0.37435416666666665</v>
      </c>
      <c r="AD139" s="83">
        <f t="shared" si="96"/>
        <v>124.95</v>
      </c>
      <c r="AE139" s="82">
        <f t="shared" si="97"/>
        <v>0.27890625000000002</v>
      </c>
      <c r="AF139" s="183">
        <f t="shared" si="98"/>
        <v>1666</v>
      </c>
    </row>
    <row r="140" spans="1:32" x14ac:dyDescent="0.2">
      <c r="A140" s="36" t="s">
        <v>56</v>
      </c>
      <c r="B140" s="33">
        <v>14421</v>
      </c>
      <c r="C140" s="157">
        <v>481</v>
      </c>
      <c r="D140" s="21">
        <v>150</v>
      </c>
      <c r="E140" s="21">
        <v>10</v>
      </c>
      <c r="F140" s="50">
        <f t="shared" si="87"/>
        <v>0.93333333333333335</v>
      </c>
      <c r="G140" s="21">
        <v>208</v>
      </c>
      <c r="H140" s="21">
        <v>5</v>
      </c>
      <c r="I140" s="50">
        <f t="shared" si="88"/>
        <v>0.97596153846153844</v>
      </c>
      <c r="J140" s="21">
        <v>448</v>
      </c>
      <c r="K140" s="21">
        <v>25</v>
      </c>
      <c r="L140" s="49">
        <f t="shared" si="89"/>
        <v>0.9441964285714286</v>
      </c>
      <c r="M140" s="18">
        <v>7.7</v>
      </c>
      <c r="N140" s="153">
        <v>7.4</v>
      </c>
      <c r="O140" s="23">
        <v>2193</v>
      </c>
      <c r="P140" s="157">
        <v>1885</v>
      </c>
      <c r="Q140" s="18">
        <v>72</v>
      </c>
      <c r="R140" s="18">
        <v>9.3000000000000007</v>
      </c>
      <c r="S140" s="143">
        <f t="shared" si="90"/>
        <v>0.87083333333333335</v>
      </c>
      <c r="T140" s="140">
        <v>8</v>
      </c>
      <c r="U140" s="18">
        <v>1.4</v>
      </c>
      <c r="V140" s="143">
        <f t="shared" si="91"/>
        <v>0.82499999999999996</v>
      </c>
      <c r="W140" s="23">
        <v>11947</v>
      </c>
      <c r="X140" s="5">
        <f t="shared" si="92"/>
        <v>0.82844462935996122</v>
      </c>
      <c r="Y140" s="5">
        <v>26.42</v>
      </c>
      <c r="Z140" s="20">
        <v>17.100000000000001</v>
      </c>
      <c r="AA140" s="80">
        <f t="shared" si="93"/>
        <v>0.30062499999999998</v>
      </c>
      <c r="AB140" s="81">
        <f t="shared" si="94"/>
        <v>72.150000000000006</v>
      </c>
      <c r="AC140" s="82">
        <f t="shared" si="95"/>
        <v>0.30062500000000003</v>
      </c>
      <c r="AD140" s="83">
        <f t="shared" si="96"/>
        <v>100.048</v>
      </c>
      <c r="AE140" s="82">
        <f t="shared" si="97"/>
        <v>0.22332142857142859</v>
      </c>
      <c r="AF140" s="183">
        <f t="shared" si="98"/>
        <v>1333.9733333333336</v>
      </c>
    </row>
    <row r="141" spans="1:32" x14ac:dyDescent="0.2">
      <c r="A141" s="36" t="s">
        <v>58</v>
      </c>
      <c r="B141" s="33">
        <v>12860</v>
      </c>
      <c r="C141" s="157">
        <v>415</v>
      </c>
      <c r="D141" s="21">
        <v>133</v>
      </c>
      <c r="E141" s="21">
        <v>4</v>
      </c>
      <c r="F141" s="50">
        <f t="shared" si="87"/>
        <v>0.96992481203007519</v>
      </c>
      <c r="G141" s="21">
        <v>196</v>
      </c>
      <c r="H141" s="21">
        <v>4</v>
      </c>
      <c r="I141" s="50">
        <f>+(G141-H141)/G141</f>
        <v>0.97959183673469385</v>
      </c>
      <c r="J141" s="21">
        <v>395</v>
      </c>
      <c r="K141" s="21">
        <v>23</v>
      </c>
      <c r="L141" s="49">
        <f t="shared" si="89"/>
        <v>0.9417721518987342</v>
      </c>
      <c r="M141" s="18">
        <v>7.7</v>
      </c>
      <c r="N141" s="153">
        <v>7.7</v>
      </c>
      <c r="O141" s="23">
        <v>2400</v>
      </c>
      <c r="P141" s="157">
        <v>1939</v>
      </c>
      <c r="Q141" s="18">
        <v>68</v>
      </c>
      <c r="R141" s="18">
        <v>8.1999999999999993</v>
      </c>
      <c r="S141" s="143">
        <f t="shared" si="90"/>
        <v>0.87941176470588234</v>
      </c>
      <c r="T141" s="140">
        <v>8</v>
      </c>
      <c r="U141" s="18">
        <v>0.6</v>
      </c>
      <c r="V141" s="143">
        <f t="shared" si="91"/>
        <v>0.92500000000000004</v>
      </c>
      <c r="W141" s="23">
        <v>11732</v>
      </c>
      <c r="X141" s="5">
        <f t="shared" si="92"/>
        <v>0.91228615863141527</v>
      </c>
      <c r="Y141" s="5">
        <v>25.92</v>
      </c>
      <c r="Z141" s="20">
        <v>16.8</v>
      </c>
      <c r="AA141" s="80">
        <f t="shared" si="93"/>
        <v>0.25937500000000002</v>
      </c>
      <c r="AB141" s="81">
        <f t="shared" si="94"/>
        <v>55.195</v>
      </c>
      <c r="AC141" s="82">
        <f t="shared" si="95"/>
        <v>0.22997916666666668</v>
      </c>
      <c r="AD141" s="83">
        <f t="shared" si="96"/>
        <v>81.34</v>
      </c>
      <c r="AE141" s="82">
        <f t="shared" si="97"/>
        <v>0.18156250000000002</v>
      </c>
      <c r="AF141" s="183">
        <f t="shared" si="98"/>
        <v>1084.5333333333333</v>
      </c>
    </row>
    <row r="142" spans="1:32" x14ac:dyDescent="0.2">
      <c r="A142" s="36" t="s">
        <v>60</v>
      </c>
      <c r="B142" s="33">
        <v>10986</v>
      </c>
      <c r="C142" s="157">
        <v>366</v>
      </c>
      <c r="D142" s="21">
        <v>249</v>
      </c>
      <c r="E142" s="21">
        <v>7</v>
      </c>
      <c r="F142" s="50">
        <f t="shared" si="87"/>
        <v>0.9718875502008032</v>
      </c>
      <c r="G142" s="21">
        <v>315</v>
      </c>
      <c r="H142" s="21">
        <v>5</v>
      </c>
      <c r="I142" s="50">
        <f>+(G142-H142)/G142</f>
        <v>0.98412698412698407</v>
      </c>
      <c r="J142" s="21">
        <v>619</v>
      </c>
      <c r="K142" s="21">
        <v>29</v>
      </c>
      <c r="L142" s="49">
        <f t="shared" si="89"/>
        <v>0.95315024232633283</v>
      </c>
      <c r="M142" s="18">
        <v>7.7</v>
      </c>
      <c r="N142" s="153">
        <v>7.6</v>
      </c>
      <c r="O142" s="23">
        <v>2530</v>
      </c>
      <c r="P142" s="157">
        <v>2029</v>
      </c>
      <c r="Q142" s="18">
        <v>85</v>
      </c>
      <c r="R142" s="18">
        <v>11</v>
      </c>
      <c r="S142" s="143">
        <f t="shared" si="90"/>
        <v>0.87058823529411766</v>
      </c>
      <c r="T142" s="140">
        <v>8</v>
      </c>
      <c r="U142" s="18">
        <v>0.5</v>
      </c>
      <c r="V142" s="143">
        <f t="shared" si="91"/>
        <v>0.9375</v>
      </c>
      <c r="W142" s="23">
        <v>11204</v>
      </c>
      <c r="X142" s="5">
        <f t="shared" si="92"/>
        <v>1.0198434371017659</v>
      </c>
      <c r="Y142" s="5"/>
      <c r="Z142" s="20" t="s">
        <v>95</v>
      </c>
      <c r="AA142" s="80">
        <f t="shared" si="93"/>
        <v>0.22875000000000001</v>
      </c>
      <c r="AB142" s="81">
        <f t="shared" si="94"/>
        <v>91.134</v>
      </c>
      <c r="AC142" s="82">
        <f t="shared" si="95"/>
        <v>0.37972499999999998</v>
      </c>
      <c r="AD142" s="83">
        <f t="shared" si="96"/>
        <v>115.29</v>
      </c>
      <c r="AE142" s="82">
        <f t="shared" si="97"/>
        <v>0.25734375000000004</v>
      </c>
      <c r="AF142" s="183">
        <f t="shared" si="98"/>
        <v>1537.2</v>
      </c>
    </row>
    <row r="143" spans="1:32" ht="13.5" thickBot="1" x14ac:dyDescent="0.25">
      <c r="A143" s="36" t="s">
        <v>63</v>
      </c>
      <c r="B143" s="34">
        <v>11899</v>
      </c>
      <c r="C143" s="157">
        <v>384</v>
      </c>
      <c r="D143" s="28">
        <v>295</v>
      </c>
      <c r="E143" s="28">
        <v>9</v>
      </c>
      <c r="F143" s="49">
        <f t="shared" si="87"/>
        <v>0.96949152542372885</v>
      </c>
      <c r="G143" s="31">
        <v>478</v>
      </c>
      <c r="H143" s="28">
        <v>8</v>
      </c>
      <c r="I143" s="49">
        <f>+(G143-H143)/G143</f>
        <v>0.98326359832635979</v>
      </c>
      <c r="J143" s="31">
        <v>886</v>
      </c>
      <c r="K143" s="28">
        <v>41</v>
      </c>
      <c r="L143" s="49">
        <f t="shared" si="89"/>
        <v>0.95372460496613998</v>
      </c>
      <c r="M143" s="18">
        <v>7.9</v>
      </c>
      <c r="N143" s="153">
        <v>7.9</v>
      </c>
      <c r="O143" s="23">
        <v>3123</v>
      </c>
      <c r="P143" s="157">
        <v>2598</v>
      </c>
      <c r="Q143" s="18">
        <v>73.3</v>
      </c>
      <c r="R143" s="18">
        <v>30.339999999999996</v>
      </c>
      <c r="S143" s="143">
        <f t="shared" si="90"/>
        <v>0.58608458390177354</v>
      </c>
      <c r="T143" s="140">
        <v>9.3674999999999997</v>
      </c>
      <c r="U143" s="18">
        <v>0.72399999999999998</v>
      </c>
      <c r="V143" s="143">
        <f t="shared" si="91"/>
        <v>0.92271150253536161</v>
      </c>
      <c r="W143" s="24">
        <v>11869</v>
      </c>
      <c r="X143" s="51">
        <f t="shared" si="92"/>
        <v>0.99747877972938903</v>
      </c>
      <c r="Y143" s="44">
        <v>27.22</v>
      </c>
      <c r="Z143" s="47">
        <v>17.600000000000001</v>
      </c>
      <c r="AA143" s="80">
        <f t="shared" si="93"/>
        <v>0.24</v>
      </c>
      <c r="AB143" s="81">
        <f t="shared" si="94"/>
        <v>113.28</v>
      </c>
      <c r="AC143" s="82">
        <f t="shared" si="95"/>
        <v>0.47200000000000003</v>
      </c>
      <c r="AD143" s="83">
        <f t="shared" si="96"/>
        <v>183.55199999999999</v>
      </c>
      <c r="AE143" s="82">
        <f t="shared" si="97"/>
        <v>0.4097142857142857</v>
      </c>
      <c r="AF143" s="183">
        <f t="shared" si="98"/>
        <v>2447.3600000000006</v>
      </c>
    </row>
    <row r="144" spans="1:32" ht="13.5" thickTop="1" x14ac:dyDescent="0.2">
      <c r="A144" s="39" t="s">
        <v>96</v>
      </c>
      <c r="B144" s="40">
        <f>SUM(B132:B143)</f>
        <v>179214</v>
      </c>
      <c r="C144" s="144"/>
      <c r="D144" s="48"/>
      <c r="E144" s="48"/>
      <c r="F144" s="48"/>
      <c r="G144" s="48"/>
      <c r="H144" s="48"/>
      <c r="I144" s="48"/>
      <c r="J144" s="48"/>
      <c r="K144" s="48"/>
      <c r="L144" s="48"/>
      <c r="M144" s="43"/>
      <c r="N144" s="154"/>
      <c r="O144" s="158"/>
      <c r="P144" s="144"/>
      <c r="Q144" s="43"/>
      <c r="R144" s="43"/>
      <c r="S144" s="144"/>
      <c r="T144" s="141"/>
      <c r="U144" s="43"/>
      <c r="V144" s="144"/>
      <c r="W144" s="40">
        <f>SUM(W132:W143)</f>
        <v>132751</v>
      </c>
      <c r="X144" s="42"/>
      <c r="Y144" s="40">
        <f>SUM(Y132:Y143)</f>
        <v>246.70000000000002</v>
      </c>
      <c r="Z144" s="41"/>
      <c r="AA144" s="107"/>
      <c r="AB144" s="108"/>
      <c r="AC144" s="109"/>
      <c r="AD144" s="110"/>
      <c r="AE144" s="109"/>
      <c r="AF144" s="187"/>
    </row>
    <row r="145" spans="1:32" ht="13.5" thickBot="1" x14ac:dyDescent="0.25">
      <c r="A145" s="38" t="s">
        <v>97</v>
      </c>
      <c r="B145" s="6">
        <f>SUM(AVERAGE(B132:B143))</f>
        <v>14934.5</v>
      </c>
      <c r="C145" s="145">
        <f t="shared" ref="C145:V145" si="99">SUM(AVERAGE(C132:C143))</f>
        <v>490.33333333333331</v>
      </c>
      <c r="D145" s="115">
        <f t="shared" si="99"/>
        <v>210.58333333333334</v>
      </c>
      <c r="E145" s="115">
        <f>SUM(AVERAGE(E132:E143))</f>
        <v>7.916666666666667</v>
      </c>
      <c r="F145" s="106">
        <f>SUM(AVERAGE(F132:F143))</f>
        <v>0.96022392704262005</v>
      </c>
      <c r="G145" s="115">
        <f>SUM(AVERAGE(G132:G143))</f>
        <v>263.08333333333331</v>
      </c>
      <c r="H145" s="115">
        <f>SUM(AVERAGE(H132:H143))</f>
        <v>6.166666666666667</v>
      </c>
      <c r="I145" s="106">
        <f>SUM(AVERAGE(I132:I143))</f>
        <v>0.97579605048518392</v>
      </c>
      <c r="J145" s="115">
        <f t="shared" si="99"/>
        <v>530.91666666666663</v>
      </c>
      <c r="K145" s="115">
        <f>SUM(AVERAGE(K132:K143))</f>
        <v>31.583333333333332</v>
      </c>
      <c r="L145" s="106">
        <f>SUM(AVERAGE(L132:L143))</f>
        <v>0.93883639587738832</v>
      </c>
      <c r="M145" s="117">
        <f t="shared" si="99"/>
        <v>7.5833333333333348</v>
      </c>
      <c r="N145" s="155">
        <f t="shared" si="99"/>
        <v>7.6750000000000007</v>
      </c>
      <c r="O145" s="123">
        <f t="shared" si="99"/>
        <v>2131.9166666666665</v>
      </c>
      <c r="P145" s="145">
        <f t="shared" si="99"/>
        <v>1886.5</v>
      </c>
      <c r="Q145" s="117">
        <f t="shared" si="99"/>
        <v>65.108333333333334</v>
      </c>
      <c r="R145" s="117">
        <f t="shared" si="99"/>
        <v>13.511666666666668</v>
      </c>
      <c r="S145" s="148">
        <f t="shared" si="99"/>
        <v>0.79227289350133201</v>
      </c>
      <c r="T145" s="142">
        <f t="shared" si="99"/>
        <v>9.5306250000000006</v>
      </c>
      <c r="U145" s="117">
        <f t="shared" si="99"/>
        <v>0.73533333333333328</v>
      </c>
      <c r="V145" s="148">
        <f t="shared" si="99"/>
        <v>0.91923236880102388</v>
      </c>
      <c r="W145" s="6">
        <f>SUM(AVERAGE(W132:W143))</f>
        <v>11062.583333333334</v>
      </c>
      <c r="X145" s="116">
        <f>SUM(AVERAGE(X132:X143))</f>
        <v>0.76103066450836543</v>
      </c>
      <c r="Y145" s="6">
        <f>SUM(AVERAGE(Y132:Y143))</f>
        <v>24.67</v>
      </c>
      <c r="Z145" s="115">
        <f>SUM(AVERAGE(Z132:Z143))</f>
        <v>17.73</v>
      </c>
      <c r="AA145" s="111">
        <f t="shared" ref="AA145" si="100">C145/$C$2</f>
        <v>0.30645833333333333</v>
      </c>
      <c r="AB145" s="112">
        <f t="shared" ref="AB145" si="101">(C145*D145)/1000</f>
        <v>103.25602777777777</v>
      </c>
      <c r="AC145" s="113">
        <f t="shared" si="95"/>
        <v>0.43023344907407407</v>
      </c>
      <c r="AD145" s="114">
        <f t="shared" ref="AD145" si="102">(C145*G145)/1000</f>
        <v>128.99852777777775</v>
      </c>
      <c r="AE145" s="113">
        <f t="shared" si="97"/>
        <v>0.28794314236111107</v>
      </c>
      <c r="AF145" s="190">
        <f>AVERAGE(AF132:AF143)</f>
        <v>1673.2288888888888</v>
      </c>
    </row>
    <row r="146" spans="1:32" ht="13.5" thickTop="1" x14ac:dyDescent="0.2"/>
    <row r="147" spans="1:32" ht="13.5" thickBot="1" x14ac:dyDescent="0.25"/>
    <row r="148" spans="1:32" ht="13.5" thickTop="1" x14ac:dyDescent="0.2">
      <c r="A148" s="11" t="s">
        <v>5</v>
      </c>
      <c r="B148" s="12" t="s">
        <v>6</v>
      </c>
      <c r="C148" s="150" t="s">
        <v>6</v>
      </c>
      <c r="D148" s="12" t="s">
        <v>7</v>
      </c>
      <c r="E148" s="12" t="s">
        <v>8</v>
      </c>
      <c r="F148" s="104" t="s">
        <v>2</v>
      </c>
      <c r="G148" s="12" t="s">
        <v>9</v>
      </c>
      <c r="H148" s="12" t="s">
        <v>10</v>
      </c>
      <c r="I148" s="104" t="s">
        <v>3</v>
      </c>
      <c r="J148" s="12" t="s">
        <v>11</v>
      </c>
      <c r="K148" s="12" t="s">
        <v>12</v>
      </c>
      <c r="L148" s="104" t="s">
        <v>13</v>
      </c>
      <c r="M148" s="12" t="s">
        <v>14</v>
      </c>
      <c r="N148" s="150" t="s">
        <v>15</v>
      </c>
      <c r="O148" s="118" t="s">
        <v>16</v>
      </c>
      <c r="P148" s="150" t="s">
        <v>17</v>
      </c>
      <c r="Q148" s="12" t="s">
        <v>18</v>
      </c>
      <c r="R148" s="12" t="s">
        <v>19</v>
      </c>
      <c r="S148" s="146" t="s">
        <v>20</v>
      </c>
      <c r="T148" s="12" t="s">
        <v>21</v>
      </c>
      <c r="U148" s="12" t="s">
        <v>22</v>
      </c>
      <c r="V148" s="146" t="s">
        <v>23</v>
      </c>
      <c r="W148" s="13" t="s">
        <v>24</v>
      </c>
      <c r="X148" s="13" t="s">
        <v>25</v>
      </c>
      <c r="Y148" s="12" t="s">
        <v>26</v>
      </c>
      <c r="Z148" s="13" t="s">
        <v>27</v>
      </c>
      <c r="AA148" s="96" t="s">
        <v>28</v>
      </c>
      <c r="AB148" s="97" t="s">
        <v>29</v>
      </c>
      <c r="AC148" s="98" t="s">
        <v>30</v>
      </c>
      <c r="AD148" s="99" t="s">
        <v>28</v>
      </c>
      <c r="AE148" s="98" t="s">
        <v>28</v>
      </c>
      <c r="AF148" s="96" t="s">
        <v>122</v>
      </c>
    </row>
    <row r="149" spans="1:32" ht="13.5" thickBot="1" x14ac:dyDescent="0.25">
      <c r="A149" s="14" t="s">
        <v>98</v>
      </c>
      <c r="B149" s="15" t="s">
        <v>32</v>
      </c>
      <c r="C149" s="151" t="s">
        <v>33</v>
      </c>
      <c r="D149" s="15" t="s">
        <v>34</v>
      </c>
      <c r="E149" s="15" t="s">
        <v>34</v>
      </c>
      <c r="F149" s="105" t="s">
        <v>35</v>
      </c>
      <c r="G149" s="15" t="s">
        <v>34</v>
      </c>
      <c r="H149" s="15" t="s">
        <v>34</v>
      </c>
      <c r="I149" s="105" t="s">
        <v>35</v>
      </c>
      <c r="J149" s="15" t="s">
        <v>34</v>
      </c>
      <c r="K149" s="15" t="s">
        <v>34</v>
      </c>
      <c r="L149" s="105" t="s">
        <v>35</v>
      </c>
      <c r="M149" s="15"/>
      <c r="N149" s="151"/>
      <c r="O149" s="119"/>
      <c r="P149" s="151"/>
      <c r="Q149" s="15"/>
      <c r="R149" s="15"/>
      <c r="S149" s="147" t="s">
        <v>35</v>
      </c>
      <c r="T149" s="15"/>
      <c r="U149" s="15"/>
      <c r="V149" s="147" t="s">
        <v>35</v>
      </c>
      <c r="W149" s="17" t="s">
        <v>36</v>
      </c>
      <c r="X149" s="16" t="s">
        <v>37</v>
      </c>
      <c r="Y149" s="15" t="s">
        <v>38</v>
      </c>
      <c r="Z149" s="17" t="s">
        <v>39</v>
      </c>
      <c r="AA149" s="76" t="s">
        <v>6</v>
      </c>
      <c r="AB149" s="77" t="s">
        <v>40</v>
      </c>
      <c r="AC149" s="78" t="s">
        <v>41</v>
      </c>
      <c r="AD149" s="79" t="s">
        <v>42</v>
      </c>
      <c r="AE149" s="78" t="s">
        <v>43</v>
      </c>
      <c r="AF149" s="181" t="s">
        <v>123</v>
      </c>
    </row>
    <row r="150" spans="1:32" ht="13.5" thickTop="1" x14ac:dyDescent="0.2">
      <c r="A150" s="36" t="s">
        <v>44</v>
      </c>
      <c r="B150" s="32">
        <v>11405</v>
      </c>
      <c r="C150" s="156">
        <v>368</v>
      </c>
      <c r="D150" s="25">
        <v>213</v>
      </c>
      <c r="E150" s="25">
        <v>9</v>
      </c>
      <c r="F150" s="49">
        <f t="shared" ref="F150:F161" si="103">+(D150-E150)/D150</f>
        <v>0.95774647887323938</v>
      </c>
      <c r="G150" s="29">
        <v>282</v>
      </c>
      <c r="H150" s="25">
        <v>9</v>
      </c>
      <c r="I150" s="49">
        <f t="shared" ref="I150:I158" si="104">+(G150-H150)/G150</f>
        <v>0.96808510638297873</v>
      </c>
      <c r="J150" s="29">
        <v>550</v>
      </c>
      <c r="K150" s="25">
        <v>43</v>
      </c>
      <c r="L150" s="49">
        <f t="shared" ref="L150:L161" si="105">+(J150-K150)/J150</f>
        <v>0.92181818181818187</v>
      </c>
      <c r="M150" s="18">
        <v>7.9</v>
      </c>
      <c r="N150" s="152">
        <v>7.9</v>
      </c>
      <c r="O150" s="74">
        <v>2788</v>
      </c>
      <c r="P150" s="156">
        <v>2598</v>
      </c>
      <c r="Q150" s="18">
        <v>77</v>
      </c>
      <c r="R150" s="18">
        <v>27.8</v>
      </c>
      <c r="S150" s="143">
        <f t="shared" ref="S150:S161" si="106">+(Q150-R150)/Q150</f>
        <v>0.63896103896103895</v>
      </c>
      <c r="T150" s="18">
        <v>14</v>
      </c>
      <c r="U150" s="18">
        <v>1</v>
      </c>
      <c r="V150" s="143">
        <f t="shared" ref="V150:V161" si="107">+(T150-U150)/T150</f>
        <v>0.9285714285714286</v>
      </c>
      <c r="W150" s="22">
        <v>11668</v>
      </c>
      <c r="X150" s="5">
        <f t="shared" ref="X150:X161" si="108">W150/B150</f>
        <v>1.0230600613765892</v>
      </c>
      <c r="Y150" s="26">
        <v>23.86</v>
      </c>
      <c r="Z150" s="27">
        <v>17.399999999999999</v>
      </c>
      <c r="AA150" s="80">
        <f>C150/$C$2</f>
        <v>0.23</v>
      </c>
      <c r="AB150" s="81">
        <f>(C150*D150)/1000</f>
        <v>78.384</v>
      </c>
      <c r="AC150" s="82">
        <f>(AB150)/$E$3</f>
        <v>0.3266</v>
      </c>
      <c r="AD150" s="83">
        <f>(C150*G150)/1000</f>
        <v>103.776</v>
      </c>
      <c r="AE150" s="82">
        <f>(AD150)/$G$3</f>
        <v>0.23164285714285712</v>
      </c>
      <c r="AF150" s="183">
        <f>(0.8*C150*G150)/60</f>
        <v>1383.68</v>
      </c>
    </row>
    <row r="151" spans="1:32" x14ac:dyDescent="0.2">
      <c r="A151" s="36" t="s">
        <v>45</v>
      </c>
      <c r="B151" s="33">
        <v>14958</v>
      </c>
      <c r="C151" s="157">
        <v>534</v>
      </c>
      <c r="D151" s="21">
        <v>231</v>
      </c>
      <c r="E151" s="21">
        <v>9</v>
      </c>
      <c r="F151" s="49">
        <f t="shared" si="103"/>
        <v>0.96103896103896103</v>
      </c>
      <c r="G151" s="30">
        <v>315</v>
      </c>
      <c r="H151" s="21">
        <v>10</v>
      </c>
      <c r="I151" s="50">
        <f t="shared" si="104"/>
        <v>0.96825396825396826</v>
      </c>
      <c r="J151" s="21">
        <v>640</v>
      </c>
      <c r="K151" s="21">
        <v>38</v>
      </c>
      <c r="L151" s="49">
        <f t="shared" si="105"/>
        <v>0.94062500000000004</v>
      </c>
      <c r="M151" s="18">
        <v>7.9</v>
      </c>
      <c r="N151" s="153">
        <v>7.9</v>
      </c>
      <c r="O151" s="23">
        <v>2244</v>
      </c>
      <c r="P151" s="157">
        <v>1742</v>
      </c>
      <c r="Q151" s="18">
        <v>56</v>
      </c>
      <c r="R151" s="18">
        <v>11.7</v>
      </c>
      <c r="S151" s="143">
        <f t="shared" si="106"/>
        <v>0.79107142857142854</v>
      </c>
      <c r="T151" s="18">
        <v>13</v>
      </c>
      <c r="U151" s="18">
        <v>0.5</v>
      </c>
      <c r="V151" s="143">
        <f t="shared" si="107"/>
        <v>0.96153846153846156</v>
      </c>
      <c r="W151" s="23">
        <v>11065</v>
      </c>
      <c r="X151" s="5">
        <f t="shared" si="108"/>
        <v>0.73973793287872713</v>
      </c>
      <c r="Y151" s="5">
        <v>27.2</v>
      </c>
      <c r="Z151" s="20">
        <v>18.2</v>
      </c>
      <c r="AA151" s="80">
        <f t="shared" ref="AA151:AA161" si="109">C151/$C$2</f>
        <v>0.33374999999999999</v>
      </c>
      <c r="AB151" s="81">
        <f t="shared" ref="AB151:AB161" si="110">(C151*D151)/1000</f>
        <v>123.354</v>
      </c>
      <c r="AC151" s="82">
        <f t="shared" ref="AC151:AC163" si="111">(AB151)/$E$3</f>
        <v>0.51397499999999996</v>
      </c>
      <c r="AD151" s="83">
        <f t="shared" ref="AD151:AD161" si="112">(C151*G151)/1000</f>
        <v>168.21</v>
      </c>
      <c r="AE151" s="82">
        <f t="shared" ref="AE151:AE163" si="113">(AD151)/$G$3</f>
        <v>0.37546875000000002</v>
      </c>
      <c r="AF151" s="183">
        <f t="shared" ref="AF151:AF161" si="114">(0.8*C151*G151)/60</f>
        <v>2242.8000000000002</v>
      </c>
    </row>
    <row r="152" spans="1:32" x14ac:dyDescent="0.2">
      <c r="A152" s="36" t="s">
        <v>46</v>
      </c>
      <c r="B152" s="33">
        <v>13006</v>
      </c>
      <c r="C152" s="157">
        <v>420</v>
      </c>
      <c r="D152" s="21">
        <v>467</v>
      </c>
      <c r="E152" s="21">
        <v>9</v>
      </c>
      <c r="F152" s="49">
        <f t="shared" si="103"/>
        <v>0.98072805139186292</v>
      </c>
      <c r="G152" s="30">
        <v>385</v>
      </c>
      <c r="H152" s="21">
        <v>10</v>
      </c>
      <c r="I152" s="50">
        <f t="shared" si="104"/>
        <v>0.97402597402597402</v>
      </c>
      <c r="J152" s="21">
        <v>910</v>
      </c>
      <c r="K152" s="21">
        <v>37</v>
      </c>
      <c r="L152" s="49">
        <f t="shared" si="105"/>
        <v>0.95934065934065937</v>
      </c>
      <c r="M152" s="18">
        <v>7.4</v>
      </c>
      <c r="N152" s="153">
        <v>7.5</v>
      </c>
      <c r="O152" s="23">
        <v>2443</v>
      </c>
      <c r="P152" s="157">
        <v>1885</v>
      </c>
      <c r="Q152" s="18">
        <v>73</v>
      </c>
      <c r="R152" s="18">
        <v>10.5</v>
      </c>
      <c r="S152" s="143">
        <f t="shared" si="106"/>
        <v>0.85616438356164382</v>
      </c>
      <c r="T152" s="18">
        <v>19</v>
      </c>
      <c r="U152" s="18">
        <v>0.7</v>
      </c>
      <c r="V152" s="143">
        <f t="shared" si="107"/>
        <v>0.9631578947368421</v>
      </c>
      <c r="W152" s="23">
        <v>11789</v>
      </c>
      <c r="X152" s="5">
        <f t="shared" si="108"/>
        <v>0.90642780255266797</v>
      </c>
      <c r="Y152" s="5">
        <v>25.14</v>
      </c>
      <c r="Z152" s="20">
        <v>17.899999999999999</v>
      </c>
      <c r="AA152" s="80">
        <f t="shared" si="109"/>
        <v>0.26250000000000001</v>
      </c>
      <c r="AB152" s="81">
        <f t="shared" si="110"/>
        <v>196.14</v>
      </c>
      <c r="AC152" s="82">
        <f t="shared" si="111"/>
        <v>0.81724999999999992</v>
      </c>
      <c r="AD152" s="83">
        <f t="shared" si="112"/>
        <v>161.69999999999999</v>
      </c>
      <c r="AE152" s="82">
        <f t="shared" si="113"/>
        <v>0.36093749999999997</v>
      </c>
      <c r="AF152" s="183">
        <f t="shared" si="114"/>
        <v>2156</v>
      </c>
    </row>
    <row r="153" spans="1:32" x14ac:dyDescent="0.2">
      <c r="A153" s="36" t="s">
        <v>47</v>
      </c>
      <c r="B153" s="33">
        <v>14919</v>
      </c>
      <c r="C153" s="157">
        <v>497</v>
      </c>
      <c r="D153" s="21">
        <v>244</v>
      </c>
      <c r="E153" s="21">
        <v>7</v>
      </c>
      <c r="F153" s="49">
        <f t="shared" si="103"/>
        <v>0.97131147540983609</v>
      </c>
      <c r="G153" s="30">
        <v>245</v>
      </c>
      <c r="H153" s="21">
        <v>6</v>
      </c>
      <c r="I153" s="50">
        <f t="shared" si="104"/>
        <v>0.97551020408163269</v>
      </c>
      <c r="J153" s="21">
        <v>492</v>
      </c>
      <c r="K153" s="21">
        <v>32</v>
      </c>
      <c r="L153" s="49">
        <f t="shared" si="105"/>
        <v>0.93495934959349591</v>
      </c>
      <c r="M153" s="18">
        <v>7.6</v>
      </c>
      <c r="N153" s="153">
        <v>7.8</v>
      </c>
      <c r="O153" s="23">
        <v>2350</v>
      </c>
      <c r="P153" s="157">
        <v>1712</v>
      </c>
      <c r="Q153" s="18">
        <v>61</v>
      </c>
      <c r="R153" s="18">
        <v>9.8000000000000007</v>
      </c>
      <c r="S153" s="143">
        <f t="shared" si="106"/>
        <v>0.83934426229508197</v>
      </c>
      <c r="T153" s="18">
        <v>17</v>
      </c>
      <c r="U153" s="18">
        <v>0.8</v>
      </c>
      <c r="V153" s="143">
        <f t="shared" si="107"/>
        <v>0.95294117647058818</v>
      </c>
      <c r="W153" s="23">
        <v>11447</v>
      </c>
      <c r="X153" s="5">
        <f t="shared" si="108"/>
        <v>0.76727662711978017</v>
      </c>
      <c r="Y153" s="5">
        <v>24.94</v>
      </c>
      <c r="Z153" s="20">
        <v>18.5</v>
      </c>
      <c r="AA153" s="80">
        <f t="shared" si="109"/>
        <v>0.31062499999999998</v>
      </c>
      <c r="AB153" s="81">
        <f t="shared" si="110"/>
        <v>121.268</v>
      </c>
      <c r="AC153" s="82">
        <f t="shared" si="111"/>
        <v>0.50528333333333331</v>
      </c>
      <c r="AD153" s="83">
        <f t="shared" si="112"/>
        <v>121.765</v>
      </c>
      <c r="AE153" s="82">
        <f t="shared" si="113"/>
        <v>0.27179687499999999</v>
      </c>
      <c r="AF153" s="183">
        <f t="shared" si="114"/>
        <v>1623.5333333333333</v>
      </c>
    </row>
    <row r="154" spans="1:32" x14ac:dyDescent="0.2">
      <c r="A154" s="36" t="s">
        <v>48</v>
      </c>
      <c r="B154" s="33">
        <v>18720</v>
      </c>
      <c r="C154" s="157">
        <v>604</v>
      </c>
      <c r="D154" s="21">
        <v>296</v>
      </c>
      <c r="E154" s="21">
        <v>9</v>
      </c>
      <c r="F154" s="49">
        <f t="shared" si="103"/>
        <v>0.96959459459459463</v>
      </c>
      <c r="G154" s="30">
        <v>262</v>
      </c>
      <c r="H154" s="21">
        <v>6</v>
      </c>
      <c r="I154" s="50">
        <f t="shared" si="104"/>
        <v>0.97709923664122134</v>
      </c>
      <c r="J154" s="21">
        <v>582</v>
      </c>
      <c r="K154" s="21">
        <v>26</v>
      </c>
      <c r="L154" s="49">
        <f t="shared" si="105"/>
        <v>0.9553264604810997</v>
      </c>
      <c r="M154" s="18">
        <v>7.5</v>
      </c>
      <c r="N154" s="153">
        <v>7.7</v>
      </c>
      <c r="O154" s="23">
        <v>1683</v>
      </c>
      <c r="P154" s="157">
        <v>1576</v>
      </c>
      <c r="Q154" s="18">
        <v>46</v>
      </c>
      <c r="R154" s="18">
        <v>10.4</v>
      </c>
      <c r="S154" s="143">
        <f t="shared" si="106"/>
        <v>0.77391304347826095</v>
      </c>
      <c r="T154" s="18">
        <v>12</v>
      </c>
      <c r="U154" s="18">
        <v>0.4</v>
      </c>
      <c r="V154" s="143">
        <f t="shared" si="107"/>
        <v>0.96666666666666667</v>
      </c>
      <c r="W154" s="23">
        <v>11065</v>
      </c>
      <c r="X154" s="5">
        <f t="shared" si="108"/>
        <v>0.59107905982905984</v>
      </c>
      <c r="Y154" s="5">
        <v>70.760000000000005</v>
      </c>
      <c r="Z154" s="20">
        <v>19.8</v>
      </c>
      <c r="AA154" s="80">
        <f t="shared" si="109"/>
        <v>0.3775</v>
      </c>
      <c r="AB154" s="81">
        <f t="shared" si="110"/>
        <v>178.78399999999999</v>
      </c>
      <c r="AC154" s="82">
        <f t="shared" si="111"/>
        <v>0.74493333333333334</v>
      </c>
      <c r="AD154" s="83">
        <f t="shared" si="112"/>
        <v>158.24799999999999</v>
      </c>
      <c r="AE154" s="82">
        <f t="shared" si="113"/>
        <v>0.35323214285714283</v>
      </c>
      <c r="AF154" s="183">
        <f t="shared" si="114"/>
        <v>2109.9733333333334</v>
      </c>
    </row>
    <row r="155" spans="1:32" x14ac:dyDescent="0.2">
      <c r="A155" s="36" t="s">
        <v>49</v>
      </c>
      <c r="B155" s="33">
        <v>23014</v>
      </c>
      <c r="C155" s="157">
        <v>767</v>
      </c>
      <c r="D155" s="21">
        <v>211</v>
      </c>
      <c r="E155" s="21">
        <v>6</v>
      </c>
      <c r="F155" s="49">
        <f t="shared" si="103"/>
        <v>0.97156398104265407</v>
      </c>
      <c r="G155" s="30">
        <v>165</v>
      </c>
      <c r="H155" s="21">
        <v>5</v>
      </c>
      <c r="I155" s="50">
        <f t="shared" si="104"/>
        <v>0.96969696969696972</v>
      </c>
      <c r="J155" s="21">
        <v>367</v>
      </c>
      <c r="K155" s="21">
        <v>17</v>
      </c>
      <c r="L155" s="49">
        <f t="shared" si="105"/>
        <v>0.9536784741144414</v>
      </c>
      <c r="M155" s="18">
        <v>7.6</v>
      </c>
      <c r="N155" s="153">
        <v>7.7</v>
      </c>
      <c r="O155" s="23">
        <v>1943</v>
      </c>
      <c r="P155" s="157">
        <v>1518</v>
      </c>
      <c r="Q155" s="18">
        <v>70</v>
      </c>
      <c r="R155" s="18">
        <v>3.5</v>
      </c>
      <c r="S155" s="143">
        <f t="shared" si="106"/>
        <v>0.95</v>
      </c>
      <c r="T155" s="18">
        <v>7</v>
      </c>
      <c r="U155" s="18">
        <v>0.3</v>
      </c>
      <c r="V155" s="143">
        <f t="shared" si="107"/>
        <v>0.95714285714285718</v>
      </c>
      <c r="W155" s="23">
        <v>11674</v>
      </c>
      <c r="X155" s="5">
        <f t="shared" si="108"/>
        <v>0.50725645259407315</v>
      </c>
      <c r="Y155" s="5">
        <v>0</v>
      </c>
      <c r="Z155" s="20" t="s">
        <v>95</v>
      </c>
      <c r="AA155" s="80">
        <f t="shared" si="109"/>
        <v>0.479375</v>
      </c>
      <c r="AB155" s="81">
        <f t="shared" si="110"/>
        <v>161.83699999999999</v>
      </c>
      <c r="AC155" s="82">
        <f t="shared" si="111"/>
        <v>0.67432083333333326</v>
      </c>
      <c r="AD155" s="83">
        <f t="shared" si="112"/>
        <v>126.55500000000001</v>
      </c>
      <c r="AE155" s="82">
        <f t="shared" si="113"/>
        <v>0.28248883928571428</v>
      </c>
      <c r="AF155" s="183">
        <f t="shared" si="114"/>
        <v>1687.4</v>
      </c>
    </row>
    <row r="156" spans="1:32" x14ac:dyDescent="0.2">
      <c r="A156" s="36" t="s">
        <v>50</v>
      </c>
      <c r="B156" s="33">
        <v>23561</v>
      </c>
      <c r="C156" s="157">
        <v>760</v>
      </c>
      <c r="D156" s="21">
        <v>120</v>
      </c>
      <c r="E156" s="21">
        <v>10</v>
      </c>
      <c r="F156" s="49">
        <f t="shared" si="103"/>
        <v>0.91666666666666663</v>
      </c>
      <c r="G156" s="30">
        <v>113</v>
      </c>
      <c r="H156" s="21">
        <v>5</v>
      </c>
      <c r="I156" s="50">
        <f t="shared" si="104"/>
        <v>0.95575221238938057</v>
      </c>
      <c r="J156" s="21">
        <v>297</v>
      </c>
      <c r="K156" s="21">
        <v>23</v>
      </c>
      <c r="L156" s="49">
        <f t="shared" si="105"/>
        <v>0.92255892255892258</v>
      </c>
      <c r="M156" s="18">
        <v>7.6</v>
      </c>
      <c r="N156" s="153">
        <v>7.8</v>
      </c>
      <c r="O156" s="23">
        <v>1954</v>
      </c>
      <c r="P156" s="157">
        <v>1598</v>
      </c>
      <c r="Q156" s="18">
        <v>54</v>
      </c>
      <c r="R156" s="18">
        <v>8.6999999999999993</v>
      </c>
      <c r="S156" s="143">
        <f t="shared" si="106"/>
        <v>0.8388888888888888</v>
      </c>
      <c r="T156" s="18">
        <v>7</v>
      </c>
      <c r="U156" s="18">
        <v>0.4</v>
      </c>
      <c r="V156" s="143">
        <f t="shared" si="107"/>
        <v>0.94285714285714284</v>
      </c>
      <c r="W156" s="23">
        <v>13532</v>
      </c>
      <c r="X156" s="5">
        <f t="shared" si="108"/>
        <v>0.57433894995967916</v>
      </c>
      <c r="Y156" s="5">
        <v>25.92</v>
      </c>
      <c r="Z156" s="20">
        <v>18.399999999999999</v>
      </c>
      <c r="AA156" s="80">
        <f t="shared" si="109"/>
        <v>0.47499999999999998</v>
      </c>
      <c r="AB156" s="81">
        <f t="shared" si="110"/>
        <v>91.2</v>
      </c>
      <c r="AC156" s="82">
        <f t="shared" si="111"/>
        <v>0.38</v>
      </c>
      <c r="AD156" s="83">
        <f t="shared" si="112"/>
        <v>85.88</v>
      </c>
      <c r="AE156" s="82">
        <f t="shared" si="113"/>
        <v>0.19169642857142857</v>
      </c>
      <c r="AF156" s="183">
        <f t="shared" si="114"/>
        <v>1145.0666666666666</v>
      </c>
    </row>
    <row r="157" spans="1:32" x14ac:dyDescent="0.2">
      <c r="A157" s="36" t="s">
        <v>53</v>
      </c>
      <c r="B157" s="33">
        <v>22659</v>
      </c>
      <c r="C157" s="157">
        <v>731</v>
      </c>
      <c r="D157" s="21">
        <v>117</v>
      </c>
      <c r="E157" s="21">
        <v>7</v>
      </c>
      <c r="F157" s="49">
        <f t="shared" si="103"/>
        <v>0.94017094017094016</v>
      </c>
      <c r="G157" s="30">
        <v>158</v>
      </c>
      <c r="H157" s="21">
        <v>7</v>
      </c>
      <c r="I157" s="50">
        <f t="shared" si="104"/>
        <v>0.95569620253164556</v>
      </c>
      <c r="J157" s="21">
        <v>355</v>
      </c>
      <c r="K157" s="21">
        <v>29</v>
      </c>
      <c r="L157" s="49">
        <f t="shared" si="105"/>
        <v>0.91830985915492958</v>
      </c>
      <c r="M157" s="18">
        <v>7.7</v>
      </c>
      <c r="N157" s="153">
        <v>8</v>
      </c>
      <c r="O157" s="23">
        <v>2111</v>
      </c>
      <c r="P157" s="157">
        <v>1839</v>
      </c>
      <c r="Q157" s="18">
        <v>55</v>
      </c>
      <c r="R157" s="18">
        <v>11.2</v>
      </c>
      <c r="S157" s="143">
        <f t="shared" si="106"/>
        <v>0.79636363636363627</v>
      </c>
      <c r="T157" s="18">
        <v>8</v>
      </c>
      <c r="U157" s="18">
        <v>0.7</v>
      </c>
      <c r="V157" s="143">
        <f t="shared" si="107"/>
        <v>0.91249999999999998</v>
      </c>
      <c r="W157" s="23">
        <v>13464</v>
      </c>
      <c r="X157" s="5">
        <f t="shared" si="108"/>
        <v>0.59420097974314845</v>
      </c>
      <c r="Y157" s="5">
        <v>22.46</v>
      </c>
      <c r="Z157" s="20">
        <v>18.7</v>
      </c>
      <c r="AA157" s="80">
        <f t="shared" si="109"/>
        <v>0.45687499999999998</v>
      </c>
      <c r="AB157" s="81">
        <f t="shared" si="110"/>
        <v>85.527000000000001</v>
      </c>
      <c r="AC157" s="82">
        <f t="shared" si="111"/>
        <v>0.35636250000000003</v>
      </c>
      <c r="AD157" s="83">
        <f t="shared" si="112"/>
        <v>115.498</v>
      </c>
      <c r="AE157" s="82">
        <f t="shared" si="113"/>
        <v>0.25780803571428573</v>
      </c>
      <c r="AF157" s="183">
        <f t="shared" si="114"/>
        <v>1539.9733333333336</v>
      </c>
    </row>
    <row r="158" spans="1:32" x14ac:dyDescent="0.2">
      <c r="A158" s="36" t="s">
        <v>56</v>
      </c>
      <c r="B158" s="33">
        <v>19151</v>
      </c>
      <c r="C158" s="157">
        <v>638</v>
      </c>
      <c r="D158" s="21">
        <v>158</v>
      </c>
      <c r="E158" s="21">
        <v>8</v>
      </c>
      <c r="F158" s="49">
        <f t="shared" si="103"/>
        <v>0.94936708860759489</v>
      </c>
      <c r="G158" s="30">
        <v>218</v>
      </c>
      <c r="H158" s="21">
        <v>5</v>
      </c>
      <c r="I158" s="50">
        <f t="shared" si="104"/>
        <v>0.97706422018348627</v>
      </c>
      <c r="J158" s="21">
        <v>474</v>
      </c>
      <c r="K158" s="21">
        <v>28</v>
      </c>
      <c r="L158" s="49">
        <f t="shared" si="105"/>
        <v>0.94092827004219415</v>
      </c>
      <c r="M158" s="18">
        <v>7.7</v>
      </c>
      <c r="N158" s="153">
        <v>7.7</v>
      </c>
      <c r="O158" s="23">
        <v>1735</v>
      </c>
      <c r="P158" s="157">
        <v>1611</v>
      </c>
      <c r="Q158" s="18">
        <v>54</v>
      </c>
      <c r="R158" s="18">
        <v>19.2</v>
      </c>
      <c r="S158" s="143">
        <f t="shared" si="106"/>
        <v>0.64444444444444438</v>
      </c>
      <c r="T158" s="18">
        <v>13</v>
      </c>
      <c r="U158" s="18">
        <v>0.4</v>
      </c>
      <c r="V158" s="143">
        <f t="shared" si="107"/>
        <v>0.96923076923076923</v>
      </c>
      <c r="W158" s="23">
        <v>11501</v>
      </c>
      <c r="X158" s="5">
        <f t="shared" si="108"/>
        <v>0.6005430525821106</v>
      </c>
      <c r="Y158" s="5">
        <v>26.36</v>
      </c>
      <c r="Z158" s="20">
        <v>17.2</v>
      </c>
      <c r="AA158" s="80">
        <f t="shared" si="109"/>
        <v>0.39874999999999999</v>
      </c>
      <c r="AB158" s="81">
        <f t="shared" si="110"/>
        <v>100.804</v>
      </c>
      <c r="AC158" s="82">
        <f t="shared" si="111"/>
        <v>0.42001666666666665</v>
      </c>
      <c r="AD158" s="83">
        <f t="shared" si="112"/>
        <v>139.084</v>
      </c>
      <c r="AE158" s="82">
        <f t="shared" si="113"/>
        <v>0.31045535714285716</v>
      </c>
      <c r="AF158" s="183">
        <f t="shared" si="114"/>
        <v>1854.4533333333336</v>
      </c>
    </row>
    <row r="159" spans="1:32" x14ac:dyDescent="0.2">
      <c r="A159" s="36" t="s">
        <v>58</v>
      </c>
      <c r="B159" s="33">
        <v>25148</v>
      </c>
      <c r="C159" s="157">
        <v>811</v>
      </c>
      <c r="D159" s="21">
        <v>116</v>
      </c>
      <c r="E159" s="21">
        <v>9</v>
      </c>
      <c r="F159" s="49">
        <f t="shared" si="103"/>
        <v>0.92241379310344829</v>
      </c>
      <c r="G159" s="30">
        <v>117</v>
      </c>
      <c r="H159" s="21">
        <v>5</v>
      </c>
      <c r="I159" s="50">
        <f>+(G159-H159)/G159</f>
        <v>0.95726495726495731</v>
      </c>
      <c r="J159" s="21">
        <v>271</v>
      </c>
      <c r="K159" s="21">
        <v>23</v>
      </c>
      <c r="L159" s="49">
        <f t="shared" si="105"/>
        <v>0.91512915129151295</v>
      </c>
      <c r="M159" s="18">
        <v>7.7</v>
      </c>
      <c r="N159" s="153">
        <v>7.7</v>
      </c>
      <c r="O159" s="23">
        <v>1741</v>
      </c>
      <c r="P159" s="157">
        <v>1536</v>
      </c>
      <c r="Q159" s="18">
        <v>44</v>
      </c>
      <c r="R159" s="18">
        <v>10</v>
      </c>
      <c r="S159" s="143">
        <f t="shared" si="106"/>
        <v>0.77272727272727271</v>
      </c>
      <c r="T159" s="18">
        <v>6</v>
      </c>
      <c r="U159" s="18">
        <v>0.4</v>
      </c>
      <c r="V159" s="143">
        <f t="shared" si="107"/>
        <v>0.93333333333333324</v>
      </c>
      <c r="W159" s="23">
        <v>11068</v>
      </c>
      <c r="X159" s="5">
        <f t="shared" si="108"/>
        <v>0.44011452202958484</v>
      </c>
      <c r="Y159" s="5">
        <v>0</v>
      </c>
      <c r="Z159" s="20" t="s">
        <v>95</v>
      </c>
      <c r="AA159" s="80">
        <f t="shared" si="109"/>
        <v>0.50687499999999996</v>
      </c>
      <c r="AB159" s="81">
        <f t="shared" si="110"/>
        <v>94.075999999999993</v>
      </c>
      <c r="AC159" s="82">
        <f t="shared" si="111"/>
        <v>0.39198333333333329</v>
      </c>
      <c r="AD159" s="83">
        <f t="shared" si="112"/>
        <v>94.887</v>
      </c>
      <c r="AE159" s="82">
        <f t="shared" si="113"/>
        <v>0.21180133928571429</v>
      </c>
      <c r="AF159" s="183">
        <f t="shared" si="114"/>
        <v>1265.1600000000001</v>
      </c>
    </row>
    <row r="160" spans="1:32" x14ac:dyDescent="0.2">
      <c r="A160" s="36" t="s">
        <v>60</v>
      </c>
      <c r="B160" s="33">
        <v>18973</v>
      </c>
      <c r="C160" s="157">
        <v>632</v>
      </c>
      <c r="D160" s="21">
        <v>200</v>
      </c>
      <c r="E160" s="21">
        <v>6</v>
      </c>
      <c r="F160" s="49">
        <f t="shared" si="103"/>
        <v>0.97</v>
      </c>
      <c r="G160" s="30">
        <v>173</v>
      </c>
      <c r="H160" s="21">
        <v>5</v>
      </c>
      <c r="I160" s="50">
        <f>+(G160-H160)/G160</f>
        <v>0.97109826589595372</v>
      </c>
      <c r="J160" s="21">
        <v>352</v>
      </c>
      <c r="K160" s="21">
        <v>20</v>
      </c>
      <c r="L160" s="49">
        <f t="shared" si="105"/>
        <v>0.94318181818181823</v>
      </c>
      <c r="M160" s="18">
        <v>7.6</v>
      </c>
      <c r="N160" s="153">
        <v>7.5</v>
      </c>
      <c r="O160" s="23">
        <v>1627</v>
      </c>
      <c r="P160" s="157">
        <v>1306</v>
      </c>
      <c r="Q160" s="18">
        <v>52</v>
      </c>
      <c r="R160" s="18">
        <v>9</v>
      </c>
      <c r="S160" s="143">
        <f t="shared" si="106"/>
        <v>0.82692307692307687</v>
      </c>
      <c r="T160" s="18">
        <v>8</v>
      </c>
      <c r="U160" s="18">
        <v>0.5</v>
      </c>
      <c r="V160" s="143">
        <f t="shared" si="107"/>
        <v>0.9375</v>
      </c>
      <c r="W160" s="23">
        <v>8380</v>
      </c>
      <c r="X160" s="5">
        <f t="shared" si="108"/>
        <v>0.44168028250672009</v>
      </c>
      <c r="Y160" s="5">
        <v>27.64</v>
      </c>
      <c r="Z160" s="20">
        <v>22.5</v>
      </c>
      <c r="AA160" s="80">
        <f t="shared" si="109"/>
        <v>0.39500000000000002</v>
      </c>
      <c r="AB160" s="81">
        <f t="shared" si="110"/>
        <v>126.4</v>
      </c>
      <c r="AC160" s="82">
        <f t="shared" si="111"/>
        <v>0.52666666666666673</v>
      </c>
      <c r="AD160" s="83">
        <f t="shared" si="112"/>
        <v>109.336</v>
      </c>
      <c r="AE160" s="82">
        <f t="shared" si="113"/>
        <v>0.24405357142857143</v>
      </c>
      <c r="AF160" s="183">
        <f t="shared" si="114"/>
        <v>1457.8133333333333</v>
      </c>
    </row>
    <row r="161" spans="1:32" ht="13.5" thickBot="1" x14ac:dyDescent="0.25">
      <c r="A161" s="36" t="s">
        <v>63</v>
      </c>
      <c r="B161" s="34">
        <v>13307</v>
      </c>
      <c r="C161" s="157">
        <v>429</v>
      </c>
      <c r="D161" s="28">
        <v>120</v>
      </c>
      <c r="E161" s="28">
        <v>6</v>
      </c>
      <c r="F161" s="49">
        <f t="shared" si="103"/>
        <v>0.95</v>
      </c>
      <c r="G161" s="31">
        <v>253</v>
      </c>
      <c r="H161" s="28">
        <v>6</v>
      </c>
      <c r="I161" s="49">
        <f>+(G161-H161)/G161</f>
        <v>0.97628458498023718</v>
      </c>
      <c r="J161" s="31">
        <v>496</v>
      </c>
      <c r="K161" s="28">
        <v>26</v>
      </c>
      <c r="L161" s="49">
        <f t="shared" si="105"/>
        <v>0.94758064516129037</v>
      </c>
      <c r="M161" s="18">
        <v>7.6</v>
      </c>
      <c r="N161" s="153">
        <v>7.6</v>
      </c>
      <c r="O161" s="23">
        <v>2265</v>
      </c>
      <c r="P161" s="157">
        <v>2032</v>
      </c>
      <c r="Q161" s="18">
        <v>60</v>
      </c>
      <c r="R161" s="18">
        <v>12.5</v>
      </c>
      <c r="S161" s="143">
        <f t="shared" si="106"/>
        <v>0.79166666666666663</v>
      </c>
      <c r="T161" s="18">
        <v>9</v>
      </c>
      <c r="U161" s="18">
        <v>0.4</v>
      </c>
      <c r="V161" s="143">
        <f t="shared" si="107"/>
        <v>0.95555555555555549</v>
      </c>
      <c r="W161" s="24">
        <v>9790</v>
      </c>
      <c r="X161" s="5">
        <f t="shared" si="108"/>
        <v>0.73570301345156686</v>
      </c>
      <c r="Y161" s="44">
        <v>0</v>
      </c>
      <c r="Z161" s="47">
        <v>23.8</v>
      </c>
      <c r="AA161" s="80">
        <f t="shared" si="109"/>
        <v>0.268125</v>
      </c>
      <c r="AB161" s="81">
        <f t="shared" si="110"/>
        <v>51.48</v>
      </c>
      <c r="AC161" s="82">
        <f t="shared" si="111"/>
        <v>0.2145</v>
      </c>
      <c r="AD161" s="83">
        <f t="shared" si="112"/>
        <v>108.53700000000001</v>
      </c>
      <c r="AE161" s="82">
        <f t="shared" si="113"/>
        <v>0.24227008928571431</v>
      </c>
      <c r="AF161" s="183">
        <f t="shared" si="114"/>
        <v>1447.16</v>
      </c>
    </row>
    <row r="162" spans="1:32" ht="13.5" thickTop="1" x14ac:dyDescent="0.2">
      <c r="A162" s="39" t="s">
        <v>99</v>
      </c>
      <c r="B162" s="40">
        <f>SUM(B150:B161)</f>
        <v>218821</v>
      </c>
      <c r="C162" s="144"/>
      <c r="D162" s="48"/>
      <c r="E162" s="48"/>
      <c r="F162" s="48"/>
      <c r="G162" s="48"/>
      <c r="H162" s="48"/>
      <c r="I162" s="48"/>
      <c r="J162" s="48"/>
      <c r="K162" s="48"/>
      <c r="L162" s="48"/>
      <c r="M162" s="43"/>
      <c r="N162" s="154"/>
      <c r="O162" s="158"/>
      <c r="P162" s="144"/>
      <c r="Q162" s="43"/>
      <c r="R162" s="43"/>
      <c r="S162" s="144"/>
      <c r="T162" s="43"/>
      <c r="U162" s="43"/>
      <c r="V162" s="144"/>
      <c r="W162" s="40">
        <f>SUM(W150:W161)</f>
        <v>136443</v>
      </c>
      <c r="X162" s="42"/>
      <c r="Y162" s="40">
        <f>SUM(Y150:Y161)</f>
        <v>274.27999999999997</v>
      </c>
      <c r="Z162" s="41"/>
      <c r="AA162" s="107"/>
      <c r="AB162" s="108"/>
      <c r="AC162" s="109"/>
      <c r="AD162" s="110"/>
      <c r="AE162" s="109"/>
      <c r="AF162" s="187"/>
    </row>
    <row r="163" spans="1:32" ht="13.5" thickBot="1" x14ac:dyDescent="0.25">
      <c r="A163" s="38" t="s">
        <v>100</v>
      </c>
      <c r="B163" s="6">
        <f t="shared" ref="B163:K163" si="115">SUM(AVERAGE(B150:B161))</f>
        <v>18235.083333333332</v>
      </c>
      <c r="C163" s="145">
        <f t="shared" si="115"/>
        <v>599.25</v>
      </c>
      <c r="D163" s="115">
        <f t="shared" si="115"/>
        <v>207.75</v>
      </c>
      <c r="E163" s="115">
        <f t="shared" si="115"/>
        <v>7.916666666666667</v>
      </c>
      <c r="F163" s="106">
        <f>SUM(AVERAGE(F150:F161))</f>
        <v>0.95505016924164987</v>
      </c>
      <c r="G163" s="115">
        <f>SUM(AVERAGE(G150:G161))</f>
        <v>223.83333333333334</v>
      </c>
      <c r="H163" s="115">
        <f>SUM(AVERAGE(H150:H161))</f>
        <v>6.583333333333333</v>
      </c>
      <c r="I163" s="106">
        <f>SUM(AVERAGE(I150:I161))</f>
        <v>0.9688193251940338</v>
      </c>
      <c r="J163" s="115">
        <f t="shared" si="115"/>
        <v>482.16666666666669</v>
      </c>
      <c r="K163" s="115">
        <f t="shared" si="115"/>
        <v>28.5</v>
      </c>
      <c r="L163" s="106">
        <f>SUM(AVERAGE(L150:L161))</f>
        <v>0.9377863993115455</v>
      </c>
      <c r="M163" s="117">
        <f t="shared" ref="M163:V163" si="116">SUM(AVERAGE(M150:M161))</f>
        <v>7.6499999999999995</v>
      </c>
      <c r="N163" s="155">
        <f t="shared" si="116"/>
        <v>7.7333333333333334</v>
      </c>
      <c r="O163" s="123">
        <f t="shared" si="116"/>
        <v>2073.6666666666665</v>
      </c>
      <c r="P163" s="145">
        <f t="shared" si="116"/>
        <v>1746.0833333333333</v>
      </c>
      <c r="Q163" s="117">
        <f t="shared" si="116"/>
        <v>58.5</v>
      </c>
      <c r="R163" s="117">
        <f t="shared" si="116"/>
        <v>12.025</v>
      </c>
      <c r="S163" s="148">
        <f t="shared" si="116"/>
        <v>0.7933723452401199</v>
      </c>
      <c r="T163" s="117">
        <f t="shared" si="116"/>
        <v>11.083333333333334</v>
      </c>
      <c r="U163" s="117">
        <f t="shared" si="116"/>
        <v>0.54166666666666674</v>
      </c>
      <c r="V163" s="148">
        <f t="shared" si="116"/>
        <v>0.94841627384197047</v>
      </c>
      <c r="W163" s="6">
        <f>SUM(AVERAGE(W150:W161))</f>
        <v>11370.25</v>
      </c>
      <c r="X163" s="116">
        <f>SUM(AVERAGE(X150:X161))</f>
        <v>0.66011822805197562</v>
      </c>
      <c r="Y163" s="6">
        <f>SUM(AVERAGE(Y150:Y161))</f>
        <v>22.856666666666666</v>
      </c>
      <c r="Z163" s="115">
        <f>SUM(AVERAGE(Z150:Z161))</f>
        <v>19.239999999999998</v>
      </c>
      <c r="AA163" s="111">
        <f t="shared" ref="AA163" si="117">C163/$C$2</f>
        <v>0.37453124999999998</v>
      </c>
      <c r="AB163" s="112">
        <f t="shared" ref="AB163" si="118">(C163*D163)/1000</f>
        <v>124.4941875</v>
      </c>
      <c r="AC163" s="113">
        <f t="shared" si="111"/>
        <v>0.51872578125000002</v>
      </c>
      <c r="AD163" s="114">
        <f t="shared" ref="AD163" si="119">(C163*G163)/1000</f>
        <v>134.132125</v>
      </c>
      <c r="AE163" s="113">
        <f t="shared" si="113"/>
        <v>0.29940206473214287</v>
      </c>
      <c r="AF163" s="190">
        <f>AVERAGE(AF150:AF161)</f>
        <v>1659.4177777777777</v>
      </c>
    </row>
    <row r="164" spans="1:32" ht="13.5" thickTop="1" x14ac:dyDescent="0.2"/>
    <row r="165" spans="1:32" ht="13.5" thickBot="1" x14ac:dyDescent="0.25"/>
    <row r="166" spans="1:32" ht="13.5" thickTop="1" x14ac:dyDescent="0.2">
      <c r="A166" s="11" t="s">
        <v>5</v>
      </c>
      <c r="B166" s="12" t="s">
        <v>6</v>
      </c>
      <c r="C166" s="150" t="s">
        <v>6</v>
      </c>
      <c r="D166" s="12" t="s">
        <v>7</v>
      </c>
      <c r="E166" s="12" t="s">
        <v>8</v>
      </c>
      <c r="F166" s="104" t="s">
        <v>2</v>
      </c>
      <c r="G166" s="12" t="s">
        <v>9</v>
      </c>
      <c r="H166" s="12" t="s">
        <v>10</v>
      </c>
      <c r="I166" s="104" t="s">
        <v>3</v>
      </c>
      <c r="J166" s="12" t="s">
        <v>11</v>
      </c>
      <c r="K166" s="12" t="s">
        <v>12</v>
      </c>
      <c r="L166" s="104" t="s">
        <v>13</v>
      </c>
      <c r="M166" s="12" t="s">
        <v>14</v>
      </c>
      <c r="N166" s="150" t="s">
        <v>15</v>
      </c>
      <c r="O166" s="118" t="s">
        <v>16</v>
      </c>
      <c r="P166" s="150" t="s">
        <v>17</v>
      </c>
      <c r="Q166" s="12" t="s">
        <v>18</v>
      </c>
      <c r="R166" s="12" t="s">
        <v>19</v>
      </c>
      <c r="S166" s="146" t="s">
        <v>20</v>
      </c>
      <c r="T166" s="12" t="s">
        <v>21</v>
      </c>
      <c r="U166" s="12" t="s">
        <v>22</v>
      </c>
      <c r="V166" s="146" t="s">
        <v>23</v>
      </c>
      <c r="W166" s="13" t="s">
        <v>24</v>
      </c>
      <c r="X166" s="13" t="s">
        <v>25</v>
      </c>
      <c r="Y166" s="12" t="s">
        <v>26</v>
      </c>
      <c r="Z166" s="13" t="s">
        <v>27</v>
      </c>
      <c r="AA166" s="96" t="s">
        <v>28</v>
      </c>
      <c r="AB166" s="97" t="s">
        <v>29</v>
      </c>
      <c r="AC166" s="98" t="s">
        <v>30</v>
      </c>
      <c r="AD166" s="99" t="s">
        <v>28</v>
      </c>
      <c r="AE166" s="98" t="s">
        <v>28</v>
      </c>
      <c r="AF166" s="96" t="s">
        <v>122</v>
      </c>
    </row>
    <row r="167" spans="1:32" ht="13.5" thickBot="1" x14ac:dyDescent="0.25">
      <c r="A167" s="14" t="s">
        <v>101</v>
      </c>
      <c r="B167" s="15" t="s">
        <v>32</v>
      </c>
      <c r="C167" s="151" t="s">
        <v>33</v>
      </c>
      <c r="D167" s="15" t="s">
        <v>34</v>
      </c>
      <c r="E167" s="15" t="s">
        <v>34</v>
      </c>
      <c r="F167" s="105" t="s">
        <v>35</v>
      </c>
      <c r="G167" s="15" t="s">
        <v>34</v>
      </c>
      <c r="H167" s="15" t="s">
        <v>34</v>
      </c>
      <c r="I167" s="105" t="s">
        <v>35</v>
      </c>
      <c r="J167" s="15" t="s">
        <v>34</v>
      </c>
      <c r="K167" s="15" t="s">
        <v>34</v>
      </c>
      <c r="L167" s="105" t="s">
        <v>35</v>
      </c>
      <c r="M167" s="15"/>
      <c r="N167" s="151"/>
      <c r="O167" s="119"/>
      <c r="P167" s="151"/>
      <c r="Q167" s="15"/>
      <c r="R167" s="15"/>
      <c r="S167" s="147" t="s">
        <v>35</v>
      </c>
      <c r="T167" s="15"/>
      <c r="U167" s="15"/>
      <c r="V167" s="147" t="s">
        <v>35</v>
      </c>
      <c r="W167" s="17" t="s">
        <v>36</v>
      </c>
      <c r="X167" s="16" t="s">
        <v>37</v>
      </c>
      <c r="Y167" s="15" t="s">
        <v>38</v>
      </c>
      <c r="Z167" s="17" t="s">
        <v>39</v>
      </c>
      <c r="AA167" s="76" t="s">
        <v>6</v>
      </c>
      <c r="AB167" s="77" t="s">
        <v>40</v>
      </c>
      <c r="AC167" s="78" t="s">
        <v>41</v>
      </c>
      <c r="AD167" s="79" t="s">
        <v>42</v>
      </c>
      <c r="AE167" s="78" t="s">
        <v>43</v>
      </c>
      <c r="AF167" s="181" t="s">
        <v>123</v>
      </c>
    </row>
    <row r="168" spans="1:32" ht="13.5" thickTop="1" x14ac:dyDescent="0.2">
      <c r="A168" s="36" t="s">
        <v>44</v>
      </c>
      <c r="B168" s="32">
        <v>12902</v>
      </c>
      <c r="C168" s="156">
        <v>416</v>
      </c>
      <c r="D168" s="25">
        <v>271</v>
      </c>
      <c r="E168" s="25">
        <v>12</v>
      </c>
      <c r="F168" s="49">
        <v>0.94</v>
      </c>
      <c r="G168" s="29">
        <v>334</v>
      </c>
      <c r="H168" s="25">
        <v>5</v>
      </c>
      <c r="I168" s="49">
        <v>0.99</v>
      </c>
      <c r="J168" s="29">
        <v>649</v>
      </c>
      <c r="K168" s="25">
        <v>30</v>
      </c>
      <c r="L168" s="49">
        <v>0.95</v>
      </c>
      <c r="M168" s="18">
        <v>7.57</v>
      </c>
      <c r="N168" s="152">
        <v>7.68</v>
      </c>
      <c r="O168" s="74">
        <v>2360</v>
      </c>
      <c r="P168" s="156">
        <v>2053</v>
      </c>
      <c r="Q168" s="18">
        <v>66.2</v>
      </c>
      <c r="R168" s="18">
        <v>8.15</v>
      </c>
      <c r="S168" s="143">
        <v>0.87</v>
      </c>
      <c r="T168" s="18">
        <v>11.7</v>
      </c>
      <c r="U168" s="18">
        <v>0.55000000000000004</v>
      </c>
      <c r="V168" s="143">
        <v>0.93</v>
      </c>
      <c r="W168" s="22">
        <v>10365</v>
      </c>
      <c r="X168" s="5">
        <f t="shared" ref="X168:X179" si="120">W168/B168</f>
        <v>0.80336381956285852</v>
      </c>
      <c r="Y168" s="26">
        <v>49.74</v>
      </c>
      <c r="Z168" s="27">
        <v>18.3</v>
      </c>
      <c r="AA168" s="80">
        <f>C168/$C$2</f>
        <v>0.26</v>
      </c>
      <c r="AB168" s="81">
        <f>(C168*D168)/1000</f>
        <v>112.736</v>
      </c>
      <c r="AC168" s="82">
        <f>(AB168)/$E$3</f>
        <v>0.46973333333333334</v>
      </c>
      <c r="AD168" s="83">
        <f>(C168*G168)/1000</f>
        <v>138.94399999999999</v>
      </c>
      <c r="AE168" s="82">
        <f>(AD168)/$G$3</f>
        <v>0.31014285714285711</v>
      </c>
      <c r="AF168" s="183">
        <f>(0.8*C168*G168)/60</f>
        <v>1852.5866666666666</v>
      </c>
    </row>
    <row r="169" spans="1:32" x14ac:dyDescent="0.2">
      <c r="A169" s="36" t="s">
        <v>45</v>
      </c>
      <c r="B169" s="33">
        <v>12241</v>
      </c>
      <c r="C169" s="157">
        <v>437</v>
      </c>
      <c r="D169" s="21">
        <v>302</v>
      </c>
      <c r="E169" s="21">
        <v>9</v>
      </c>
      <c r="F169" s="50">
        <v>0.97</v>
      </c>
      <c r="G169" s="21">
        <v>280</v>
      </c>
      <c r="H169" s="21">
        <v>5</v>
      </c>
      <c r="I169" s="50">
        <v>0.98</v>
      </c>
      <c r="J169" s="21">
        <v>773</v>
      </c>
      <c r="K169" s="21">
        <v>32</v>
      </c>
      <c r="L169" s="49">
        <v>0.95</v>
      </c>
      <c r="M169" s="18">
        <v>7.6150000000000002</v>
      </c>
      <c r="N169" s="153">
        <v>7.7750000000000004</v>
      </c>
      <c r="O169" s="23">
        <v>2339</v>
      </c>
      <c r="P169" s="157">
        <v>1841.75</v>
      </c>
      <c r="Q169" s="18">
        <v>73.7</v>
      </c>
      <c r="R169" s="18">
        <v>12.94</v>
      </c>
      <c r="S169" s="143">
        <v>0.8</v>
      </c>
      <c r="T169" s="18">
        <v>15.3</v>
      </c>
      <c r="U169" s="18">
        <v>0.52</v>
      </c>
      <c r="V169" s="143">
        <v>0.97</v>
      </c>
      <c r="W169" s="23">
        <v>10165</v>
      </c>
      <c r="X169" s="5">
        <f t="shared" si="120"/>
        <v>0.83040601258067148</v>
      </c>
      <c r="Y169" s="5">
        <v>22</v>
      </c>
      <c r="Z169" s="20">
        <v>17.5</v>
      </c>
      <c r="AA169" s="80">
        <f t="shared" ref="AA169:AA179" si="121">C169/$C$2</f>
        <v>0.27312500000000001</v>
      </c>
      <c r="AB169" s="81">
        <f t="shared" ref="AB169:AB179" si="122">(C169*D169)/1000</f>
        <v>131.97399999999999</v>
      </c>
      <c r="AC169" s="82">
        <f t="shared" ref="AC169:AC181" si="123">(AB169)/$E$3</f>
        <v>0.54989166666666667</v>
      </c>
      <c r="AD169" s="83">
        <f t="shared" ref="AD169:AD179" si="124">(C169*G169)/1000</f>
        <v>122.36</v>
      </c>
      <c r="AE169" s="82">
        <f t="shared" ref="AE169:AE181" si="125">(AD169)/$G$3</f>
        <v>0.27312500000000001</v>
      </c>
      <c r="AF169" s="183">
        <f t="shared" ref="AF169:AF179" si="126">(0.8*C169*G169)/60</f>
        <v>1631.4666666666667</v>
      </c>
    </row>
    <row r="170" spans="1:32" x14ac:dyDescent="0.2">
      <c r="A170" s="36" t="s">
        <v>46</v>
      </c>
      <c r="B170" s="33">
        <v>15892</v>
      </c>
      <c r="C170" s="157">
        <v>513</v>
      </c>
      <c r="D170" s="21">
        <v>214</v>
      </c>
      <c r="E170" s="21">
        <v>13</v>
      </c>
      <c r="F170" s="50">
        <v>0.92</v>
      </c>
      <c r="G170" s="21">
        <v>258</v>
      </c>
      <c r="H170" s="21">
        <v>10</v>
      </c>
      <c r="I170" s="50">
        <v>0.96</v>
      </c>
      <c r="J170" s="21">
        <v>566</v>
      </c>
      <c r="K170" s="21">
        <v>38</v>
      </c>
      <c r="L170" s="49">
        <v>0.92</v>
      </c>
      <c r="M170" s="18">
        <v>7.5625</v>
      </c>
      <c r="N170" s="153">
        <v>7.6875</v>
      </c>
      <c r="O170" s="23">
        <v>2067.25</v>
      </c>
      <c r="P170" s="157">
        <v>1878.75</v>
      </c>
      <c r="Q170" s="18">
        <v>69.400000000000006</v>
      </c>
      <c r="R170" s="18">
        <v>12.93</v>
      </c>
      <c r="S170" s="143">
        <v>0.81</v>
      </c>
      <c r="T170" s="18">
        <v>14.1</v>
      </c>
      <c r="U170" s="18">
        <v>0.44</v>
      </c>
      <c r="V170" s="143">
        <v>0.97</v>
      </c>
      <c r="W170" s="23">
        <v>11474</v>
      </c>
      <c r="X170" s="5">
        <f t="shared" si="120"/>
        <v>0.72199848980619175</v>
      </c>
      <c r="Y170" s="5">
        <v>0</v>
      </c>
      <c r="Z170" s="20" t="s">
        <v>95</v>
      </c>
      <c r="AA170" s="80">
        <f t="shared" si="121"/>
        <v>0.32062499999999999</v>
      </c>
      <c r="AB170" s="81">
        <f t="shared" si="122"/>
        <v>109.782</v>
      </c>
      <c r="AC170" s="82">
        <f t="shared" si="123"/>
        <v>0.45742499999999997</v>
      </c>
      <c r="AD170" s="83">
        <f t="shared" si="124"/>
        <v>132.35400000000001</v>
      </c>
      <c r="AE170" s="82">
        <f t="shared" si="125"/>
        <v>0.29543303571428575</v>
      </c>
      <c r="AF170" s="183">
        <f t="shared" si="126"/>
        <v>1764.7200000000003</v>
      </c>
    </row>
    <row r="171" spans="1:32" x14ac:dyDescent="0.2">
      <c r="A171" s="36" t="s">
        <v>47</v>
      </c>
      <c r="B171" s="33">
        <v>13868</v>
      </c>
      <c r="C171" s="157">
        <v>462</v>
      </c>
      <c r="D171" s="21">
        <v>461</v>
      </c>
      <c r="E171" s="21">
        <v>8</v>
      </c>
      <c r="F171" s="50">
        <v>0.98</v>
      </c>
      <c r="G171" s="21">
        <v>365</v>
      </c>
      <c r="H171" s="21">
        <v>6</v>
      </c>
      <c r="I171" s="50">
        <v>0.98</v>
      </c>
      <c r="J171" s="21">
        <v>1017</v>
      </c>
      <c r="K171" s="21">
        <v>36</v>
      </c>
      <c r="L171" s="49">
        <v>0.96</v>
      </c>
      <c r="M171" s="18">
        <v>7.495000000000001</v>
      </c>
      <c r="N171" s="153">
        <v>7.919999999999999</v>
      </c>
      <c r="O171" s="23">
        <v>1876</v>
      </c>
      <c r="P171" s="157">
        <v>1767.8333333333333</v>
      </c>
      <c r="Q171" s="18">
        <v>66.5</v>
      </c>
      <c r="R171" s="18">
        <v>7.47</v>
      </c>
      <c r="S171" s="143">
        <v>0.9</v>
      </c>
      <c r="T171" s="18">
        <v>17.3</v>
      </c>
      <c r="U171" s="18">
        <v>0.53</v>
      </c>
      <c r="V171" s="143">
        <v>0.97</v>
      </c>
      <c r="W171" s="23">
        <v>11598</v>
      </c>
      <c r="X171" s="5">
        <f t="shared" si="120"/>
        <v>0.83631381597923271</v>
      </c>
      <c r="Y171" s="5">
        <v>24.46</v>
      </c>
      <c r="Z171" s="20">
        <v>17.899999999999999</v>
      </c>
      <c r="AA171" s="80">
        <f t="shared" si="121"/>
        <v>0.28875000000000001</v>
      </c>
      <c r="AB171" s="81">
        <f t="shared" si="122"/>
        <v>212.982</v>
      </c>
      <c r="AC171" s="82">
        <f t="shared" si="123"/>
        <v>0.88742500000000002</v>
      </c>
      <c r="AD171" s="83">
        <f t="shared" si="124"/>
        <v>168.63</v>
      </c>
      <c r="AE171" s="82">
        <f t="shared" si="125"/>
        <v>0.37640625</v>
      </c>
      <c r="AF171" s="183">
        <f t="shared" si="126"/>
        <v>2248.4</v>
      </c>
    </row>
    <row r="172" spans="1:32" x14ac:dyDescent="0.2">
      <c r="A172" s="36" t="s">
        <v>48</v>
      </c>
      <c r="B172" s="33">
        <v>20109</v>
      </c>
      <c r="C172" s="157">
        <v>649</v>
      </c>
      <c r="D172" s="21">
        <v>382</v>
      </c>
      <c r="E172" s="21">
        <v>4</v>
      </c>
      <c r="F172" s="50">
        <v>0.98</v>
      </c>
      <c r="G172" s="21">
        <v>266</v>
      </c>
      <c r="H172" s="21">
        <v>6</v>
      </c>
      <c r="I172" s="50">
        <v>0.98</v>
      </c>
      <c r="J172" s="21">
        <v>898</v>
      </c>
      <c r="K172" s="21">
        <v>24</v>
      </c>
      <c r="L172" s="49">
        <v>0.97</v>
      </c>
      <c r="M172" s="18">
        <v>7.56</v>
      </c>
      <c r="N172" s="153">
        <v>7.8419999999999987</v>
      </c>
      <c r="O172" s="23">
        <v>1866.6</v>
      </c>
      <c r="P172" s="157">
        <v>1517.2</v>
      </c>
      <c r="Q172" s="18">
        <v>59</v>
      </c>
      <c r="R172" s="18">
        <v>3.94</v>
      </c>
      <c r="S172" s="143">
        <v>0.93</v>
      </c>
      <c r="T172" s="18">
        <v>17.7</v>
      </c>
      <c r="U172" s="18">
        <v>0.88</v>
      </c>
      <c r="V172" s="143">
        <v>0.94</v>
      </c>
      <c r="W172" s="23">
        <v>13037</v>
      </c>
      <c r="X172" s="5">
        <f t="shared" si="120"/>
        <v>0.64831667412601324</v>
      </c>
      <c r="Y172" s="5">
        <v>25.76</v>
      </c>
      <c r="Z172" s="20">
        <v>18.399999999999999</v>
      </c>
      <c r="AA172" s="80">
        <f t="shared" si="121"/>
        <v>0.40562500000000001</v>
      </c>
      <c r="AB172" s="81">
        <f t="shared" si="122"/>
        <v>247.91800000000001</v>
      </c>
      <c r="AC172" s="82">
        <f t="shared" si="123"/>
        <v>1.0329916666666668</v>
      </c>
      <c r="AD172" s="83">
        <f t="shared" si="124"/>
        <v>172.63399999999999</v>
      </c>
      <c r="AE172" s="82">
        <f t="shared" si="125"/>
        <v>0.38534374999999998</v>
      </c>
      <c r="AF172" s="183">
        <f t="shared" si="126"/>
        <v>2301.7866666666669</v>
      </c>
    </row>
    <row r="173" spans="1:32" x14ac:dyDescent="0.2">
      <c r="A173" s="36" t="s">
        <v>49</v>
      </c>
      <c r="B173" s="33">
        <v>26895</v>
      </c>
      <c r="C173" s="157">
        <v>868</v>
      </c>
      <c r="D173" s="21">
        <v>213</v>
      </c>
      <c r="E173" s="21">
        <v>8</v>
      </c>
      <c r="F173" s="50">
        <v>0.94</v>
      </c>
      <c r="G173" s="21">
        <v>276</v>
      </c>
      <c r="H173" s="21">
        <v>5</v>
      </c>
      <c r="I173" s="50">
        <v>0.98</v>
      </c>
      <c r="J173" s="21">
        <v>556</v>
      </c>
      <c r="K173" s="21">
        <v>21</v>
      </c>
      <c r="L173" s="49">
        <v>0.95</v>
      </c>
      <c r="M173" s="18">
        <v>7.6849999999999996</v>
      </c>
      <c r="N173" s="153">
        <v>7.8275000000000006</v>
      </c>
      <c r="O173" s="23">
        <v>1806.75</v>
      </c>
      <c r="P173" s="157">
        <v>1594.5</v>
      </c>
      <c r="Q173" s="18">
        <v>63.5</v>
      </c>
      <c r="R173" s="18">
        <v>6.42</v>
      </c>
      <c r="S173" s="143">
        <v>0.88</v>
      </c>
      <c r="T173" s="18">
        <v>8.1999999999999993</v>
      </c>
      <c r="U173" s="18">
        <v>1.37</v>
      </c>
      <c r="V173" s="143">
        <v>0.82</v>
      </c>
      <c r="W173" s="23">
        <v>13729</v>
      </c>
      <c r="X173" s="5">
        <f t="shared" si="120"/>
        <v>0.51046662948503441</v>
      </c>
      <c r="Y173" s="5">
        <v>0</v>
      </c>
      <c r="Z173" s="20" t="s">
        <v>95</v>
      </c>
      <c r="AA173" s="80">
        <f t="shared" si="121"/>
        <v>0.54249999999999998</v>
      </c>
      <c r="AB173" s="81">
        <f t="shared" si="122"/>
        <v>184.88399999999999</v>
      </c>
      <c r="AC173" s="82">
        <f t="shared" si="123"/>
        <v>0.77034999999999998</v>
      </c>
      <c r="AD173" s="83">
        <f t="shared" si="124"/>
        <v>239.56800000000001</v>
      </c>
      <c r="AE173" s="82">
        <f t="shared" si="125"/>
        <v>0.53475000000000006</v>
      </c>
      <c r="AF173" s="183">
        <f t="shared" si="126"/>
        <v>3194.2400000000002</v>
      </c>
    </row>
    <row r="174" spans="1:32" x14ac:dyDescent="0.2">
      <c r="A174" s="36" t="s">
        <v>50</v>
      </c>
      <c r="B174" s="33">
        <v>24612</v>
      </c>
      <c r="C174" s="157">
        <v>794</v>
      </c>
      <c r="D174" s="21">
        <v>163</v>
      </c>
      <c r="E174" s="21">
        <v>7</v>
      </c>
      <c r="F174" s="50">
        <v>0.95</v>
      </c>
      <c r="G174" s="21">
        <v>180</v>
      </c>
      <c r="H174" s="21">
        <v>6</v>
      </c>
      <c r="I174" s="50">
        <v>0.97</v>
      </c>
      <c r="J174" s="21">
        <v>370</v>
      </c>
      <c r="K174" s="21">
        <v>20</v>
      </c>
      <c r="L174" s="49">
        <v>0.95</v>
      </c>
      <c r="M174" s="18">
        <v>7.5460000000000012</v>
      </c>
      <c r="N174" s="153">
        <v>7.6840000000000002</v>
      </c>
      <c r="O174" s="23">
        <v>1885.4</v>
      </c>
      <c r="P174" s="157">
        <v>1714.8</v>
      </c>
      <c r="Q174" s="18">
        <v>47.3</v>
      </c>
      <c r="R174" s="18">
        <v>6.38</v>
      </c>
      <c r="S174" s="143">
        <v>0.85</v>
      </c>
      <c r="T174" s="18">
        <v>10.199999999999999</v>
      </c>
      <c r="U174" s="18">
        <v>0.64</v>
      </c>
      <c r="V174" s="143">
        <v>0.93</v>
      </c>
      <c r="W174" s="23">
        <v>12830</v>
      </c>
      <c r="X174" s="5">
        <f t="shared" si="120"/>
        <v>0.52129042743377219</v>
      </c>
      <c r="Y174" s="5">
        <v>25.44</v>
      </c>
      <c r="Z174" s="20">
        <v>18</v>
      </c>
      <c r="AA174" s="80">
        <f t="shared" si="121"/>
        <v>0.49625000000000002</v>
      </c>
      <c r="AB174" s="81">
        <f t="shared" si="122"/>
        <v>129.422</v>
      </c>
      <c r="AC174" s="82">
        <f t="shared" si="123"/>
        <v>0.53925833333333328</v>
      </c>
      <c r="AD174" s="83">
        <f t="shared" si="124"/>
        <v>142.91999999999999</v>
      </c>
      <c r="AE174" s="82">
        <f t="shared" si="125"/>
        <v>0.31901785714285713</v>
      </c>
      <c r="AF174" s="183">
        <f t="shared" si="126"/>
        <v>1905.6000000000001</v>
      </c>
    </row>
    <row r="175" spans="1:32" x14ac:dyDescent="0.2">
      <c r="A175" s="36" t="s">
        <v>53</v>
      </c>
      <c r="B175" s="33">
        <v>23477</v>
      </c>
      <c r="C175" s="157">
        <v>757</v>
      </c>
      <c r="D175" s="21">
        <v>210</v>
      </c>
      <c r="E175" s="21">
        <v>8</v>
      </c>
      <c r="F175" s="50">
        <v>0.95</v>
      </c>
      <c r="G175" s="21">
        <v>218</v>
      </c>
      <c r="H175" s="21">
        <v>6</v>
      </c>
      <c r="I175" s="50">
        <v>0.97</v>
      </c>
      <c r="J175" s="21">
        <v>506</v>
      </c>
      <c r="K175" s="21">
        <v>21</v>
      </c>
      <c r="L175" s="49">
        <v>0.95</v>
      </c>
      <c r="M175" s="18">
        <v>7.4275000000000002</v>
      </c>
      <c r="N175" s="153">
        <v>7.6924999999999999</v>
      </c>
      <c r="O175" s="23">
        <v>2143</v>
      </c>
      <c r="P175" s="157">
        <v>1911.25</v>
      </c>
      <c r="Q175" s="18">
        <v>63.6</v>
      </c>
      <c r="R175" s="18">
        <v>11.4</v>
      </c>
      <c r="S175" s="143">
        <v>0.86</v>
      </c>
      <c r="T175" s="18">
        <v>8.1</v>
      </c>
      <c r="U175" s="18">
        <v>0.76</v>
      </c>
      <c r="V175" s="143">
        <v>0.9</v>
      </c>
      <c r="W175" s="23">
        <v>12409</v>
      </c>
      <c r="X175" s="5">
        <f t="shared" si="120"/>
        <v>0.52855986710397407</v>
      </c>
      <c r="Y175" s="5">
        <v>25.16</v>
      </c>
      <c r="Z175" s="20">
        <v>17.2</v>
      </c>
      <c r="AA175" s="80">
        <f t="shared" si="121"/>
        <v>0.47312500000000002</v>
      </c>
      <c r="AB175" s="81">
        <f t="shared" si="122"/>
        <v>158.97</v>
      </c>
      <c r="AC175" s="82">
        <f t="shared" si="123"/>
        <v>0.66237500000000005</v>
      </c>
      <c r="AD175" s="83">
        <f t="shared" si="124"/>
        <v>165.02600000000001</v>
      </c>
      <c r="AE175" s="82">
        <f t="shared" si="125"/>
        <v>0.36836160714285715</v>
      </c>
      <c r="AF175" s="183">
        <f t="shared" si="126"/>
        <v>2200.3466666666668</v>
      </c>
    </row>
    <row r="176" spans="1:32" x14ac:dyDescent="0.2">
      <c r="A176" s="36" t="s">
        <v>56</v>
      </c>
      <c r="B176" s="33">
        <v>18442</v>
      </c>
      <c r="C176" s="157">
        <v>615</v>
      </c>
      <c r="D176" s="21">
        <v>168</v>
      </c>
      <c r="E176" s="21">
        <v>6</v>
      </c>
      <c r="F176" s="50">
        <v>0.97</v>
      </c>
      <c r="G176" s="21">
        <v>185</v>
      </c>
      <c r="H176" s="21">
        <v>6</v>
      </c>
      <c r="I176" s="50">
        <v>0.97</v>
      </c>
      <c r="J176" s="21">
        <v>588</v>
      </c>
      <c r="K176" s="21">
        <v>28</v>
      </c>
      <c r="L176" s="49">
        <v>0.95</v>
      </c>
      <c r="M176" s="18">
        <v>7.6425000000000001</v>
      </c>
      <c r="N176" s="153">
        <v>7.6074999999999999</v>
      </c>
      <c r="O176" s="23">
        <v>2275.5</v>
      </c>
      <c r="P176" s="157">
        <v>1816</v>
      </c>
      <c r="Q176" s="18">
        <v>59.6</v>
      </c>
      <c r="R176" s="18">
        <v>10.59</v>
      </c>
      <c r="S176" s="143">
        <v>0.84</v>
      </c>
      <c r="T176" s="18">
        <v>10.1</v>
      </c>
      <c r="U176" s="18">
        <v>0.73</v>
      </c>
      <c r="V176" s="143">
        <v>0.93</v>
      </c>
      <c r="W176" s="23">
        <v>12521</v>
      </c>
      <c r="X176" s="5">
        <f t="shared" si="120"/>
        <v>0.67893937750786248</v>
      </c>
      <c r="Y176" s="5">
        <v>0</v>
      </c>
      <c r="Z176" s="20" t="s">
        <v>95</v>
      </c>
      <c r="AA176" s="80">
        <f t="shared" si="121"/>
        <v>0.38437500000000002</v>
      </c>
      <c r="AB176" s="81">
        <f t="shared" si="122"/>
        <v>103.32</v>
      </c>
      <c r="AC176" s="82">
        <f t="shared" si="123"/>
        <v>0.43049999999999999</v>
      </c>
      <c r="AD176" s="83">
        <f t="shared" si="124"/>
        <v>113.77500000000001</v>
      </c>
      <c r="AE176" s="82">
        <f t="shared" si="125"/>
        <v>0.25396205357142859</v>
      </c>
      <c r="AF176" s="183">
        <f t="shared" si="126"/>
        <v>1517</v>
      </c>
    </row>
    <row r="177" spans="1:33" x14ac:dyDescent="0.2">
      <c r="A177" s="36" t="s">
        <v>58</v>
      </c>
      <c r="B177" s="33">
        <v>18912</v>
      </c>
      <c r="C177" s="157">
        <v>610</v>
      </c>
      <c r="D177" s="21">
        <v>176</v>
      </c>
      <c r="E177" s="21">
        <v>6</v>
      </c>
      <c r="F177" s="50">
        <v>0.96</v>
      </c>
      <c r="G177" s="21">
        <v>216</v>
      </c>
      <c r="H177" s="21">
        <v>6</v>
      </c>
      <c r="I177" s="50">
        <v>0.97</v>
      </c>
      <c r="J177" s="21">
        <v>467</v>
      </c>
      <c r="K177" s="21">
        <v>21</v>
      </c>
      <c r="L177" s="49">
        <v>0.96</v>
      </c>
      <c r="M177" s="18">
        <v>7.57</v>
      </c>
      <c r="N177" s="153">
        <v>7.6920000000000002</v>
      </c>
      <c r="O177" s="23">
        <v>2154.8000000000002</v>
      </c>
      <c r="P177" s="157">
        <v>1690</v>
      </c>
      <c r="Q177" s="18">
        <v>58.1</v>
      </c>
      <c r="R177" s="18">
        <v>12.38</v>
      </c>
      <c r="S177" s="143">
        <v>0.78</v>
      </c>
      <c r="T177" s="18">
        <v>11.2</v>
      </c>
      <c r="U177" s="18">
        <v>1.01</v>
      </c>
      <c r="V177" s="143">
        <v>0.91</v>
      </c>
      <c r="W177" s="23">
        <v>11645</v>
      </c>
      <c r="X177" s="5">
        <f t="shared" si="120"/>
        <v>0.61574661590524538</v>
      </c>
      <c r="Y177" s="5">
        <v>26.56</v>
      </c>
      <c r="Z177" s="20">
        <v>19</v>
      </c>
      <c r="AA177" s="80">
        <f t="shared" si="121"/>
        <v>0.38124999999999998</v>
      </c>
      <c r="AB177" s="81">
        <f t="shared" si="122"/>
        <v>107.36</v>
      </c>
      <c r="AC177" s="82">
        <f t="shared" si="123"/>
        <v>0.44733333333333331</v>
      </c>
      <c r="AD177" s="83">
        <f t="shared" si="124"/>
        <v>131.76</v>
      </c>
      <c r="AE177" s="82">
        <f t="shared" si="125"/>
        <v>0.29410714285714284</v>
      </c>
      <c r="AF177" s="183">
        <f t="shared" si="126"/>
        <v>1756.8</v>
      </c>
    </row>
    <row r="178" spans="1:33" x14ac:dyDescent="0.2">
      <c r="A178" s="36" t="s">
        <v>60</v>
      </c>
      <c r="B178" s="33">
        <v>13649</v>
      </c>
      <c r="C178" s="157">
        <v>445</v>
      </c>
      <c r="D178" s="21">
        <v>133</v>
      </c>
      <c r="E178" s="21">
        <v>9</v>
      </c>
      <c r="F178" s="50">
        <v>0.89</v>
      </c>
      <c r="G178" s="21">
        <v>213</v>
      </c>
      <c r="H178" s="21">
        <v>6</v>
      </c>
      <c r="I178" s="50">
        <v>0.96</v>
      </c>
      <c r="J178" s="21">
        <v>394</v>
      </c>
      <c r="K178" s="21">
        <v>23</v>
      </c>
      <c r="L178" s="49">
        <v>0.93</v>
      </c>
      <c r="M178" s="18">
        <v>7.7175000000000002</v>
      </c>
      <c r="N178" s="153">
        <v>7.8224999999999998</v>
      </c>
      <c r="O178" s="23">
        <v>2297</v>
      </c>
      <c r="P178" s="157">
        <v>1978</v>
      </c>
      <c r="Q178" s="18">
        <v>68.3</v>
      </c>
      <c r="R178" s="18">
        <v>12.09</v>
      </c>
      <c r="S178" s="143">
        <v>0.81</v>
      </c>
      <c r="T178" s="18">
        <v>10.5</v>
      </c>
      <c r="U178" s="18">
        <v>0.82299999999999995</v>
      </c>
      <c r="V178" s="143">
        <v>0.92</v>
      </c>
      <c r="W178" s="23">
        <v>9596</v>
      </c>
      <c r="X178" s="5">
        <f t="shared" si="120"/>
        <v>0.70305516887684083</v>
      </c>
      <c r="Y178" s="5">
        <v>28.58</v>
      </c>
      <c r="Z178" s="20">
        <v>21</v>
      </c>
      <c r="AA178" s="80">
        <f t="shared" si="121"/>
        <v>0.27812500000000001</v>
      </c>
      <c r="AB178" s="81">
        <f t="shared" si="122"/>
        <v>59.185000000000002</v>
      </c>
      <c r="AC178" s="82">
        <f t="shared" si="123"/>
        <v>0.24660416666666668</v>
      </c>
      <c r="AD178" s="83">
        <f t="shared" si="124"/>
        <v>94.784999999999997</v>
      </c>
      <c r="AE178" s="82">
        <f t="shared" si="125"/>
        <v>0.21157366071428571</v>
      </c>
      <c r="AF178" s="183">
        <f t="shared" si="126"/>
        <v>1263.8</v>
      </c>
    </row>
    <row r="179" spans="1:33" ht="13.5" thickBot="1" x14ac:dyDescent="0.25">
      <c r="A179" s="36" t="s">
        <v>63</v>
      </c>
      <c r="B179" s="34">
        <v>17610</v>
      </c>
      <c r="C179" s="157">
        <v>568</v>
      </c>
      <c r="D179" s="28">
        <v>198</v>
      </c>
      <c r="E179" s="28">
        <v>6.6</v>
      </c>
      <c r="F179" s="49">
        <v>0.96</v>
      </c>
      <c r="G179" s="31">
        <v>207.5</v>
      </c>
      <c r="H179" s="28">
        <v>4.75</v>
      </c>
      <c r="I179" s="49">
        <v>0.97699999999999998</v>
      </c>
      <c r="J179" s="31">
        <v>469.6</v>
      </c>
      <c r="K179" s="28">
        <v>23.4</v>
      </c>
      <c r="L179" s="49">
        <v>0.95</v>
      </c>
      <c r="M179" s="18">
        <v>7.72</v>
      </c>
      <c r="N179" s="153">
        <v>7.73</v>
      </c>
      <c r="O179" s="23">
        <v>1780</v>
      </c>
      <c r="P179" s="157">
        <v>1695</v>
      </c>
      <c r="Q179" s="18">
        <v>55.66</v>
      </c>
      <c r="R179" s="18">
        <v>9.94</v>
      </c>
      <c r="S179" s="143">
        <v>0.82</v>
      </c>
      <c r="T179" s="18">
        <v>10.86</v>
      </c>
      <c r="U179" s="18">
        <v>0.59</v>
      </c>
      <c r="V179" s="143">
        <v>0.94499999999999995</v>
      </c>
      <c r="W179" s="24">
        <v>11306</v>
      </c>
      <c r="X179" s="5">
        <f t="shared" si="120"/>
        <v>0.64202157864849518</v>
      </c>
      <c r="Y179" s="44">
        <v>0</v>
      </c>
      <c r="Z179" s="47" t="s">
        <v>95</v>
      </c>
      <c r="AA179" s="80">
        <f t="shared" si="121"/>
        <v>0.35499999999999998</v>
      </c>
      <c r="AB179" s="81">
        <f t="shared" si="122"/>
        <v>112.464</v>
      </c>
      <c r="AC179" s="82">
        <f t="shared" si="123"/>
        <v>0.46860000000000002</v>
      </c>
      <c r="AD179" s="83">
        <f t="shared" si="124"/>
        <v>117.86</v>
      </c>
      <c r="AE179" s="82">
        <f t="shared" si="125"/>
        <v>0.26308035714285716</v>
      </c>
      <c r="AF179" s="183">
        <f t="shared" si="126"/>
        <v>1571.4666666666667</v>
      </c>
    </row>
    <row r="180" spans="1:33" ht="13.5" thickTop="1" x14ac:dyDescent="0.2">
      <c r="A180" s="39" t="s">
        <v>102</v>
      </c>
      <c r="B180" s="40">
        <f>SUM(B168:B179)</f>
        <v>218609</v>
      </c>
      <c r="C180" s="144"/>
      <c r="D180" s="48"/>
      <c r="E180" s="48"/>
      <c r="F180" s="48"/>
      <c r="G180" s="48"/>
      <c r="H180" s="48"/>
      <c r="I180" s="48"/>
      <c r="J180" s="48"/>
      <c r="K180" s="48"/>
      <c r="L180" s="48"/>
      <c r="M180" s="43"/>
      <c r="N180" s="154"/>
      <c r="O180" s="158"/>
      <c r="P180" s="144"/>
      <c r="Q180" s="43"/>
      <c r="R180" s="43"/>
      <c r="S180" s="144"/>
      <c r="T180" s="43"/>
      <c r="U180" s="43"/>
      <c r="V180" s="144"/>
      <c r="W180" s="40">
        <f>SUM(W168:W179)</f>
        <v>140675</v>
      </c>
      <c r="X180" s="42"/>
      <c r="Y180" s="40">
        <f>SUM(Y168:Y179)</f>
        <v>227.70000000000005</v>
      </c>
      <c r="Z180" s="41"/>
      <c r="AA180" s="107"/>
      <c r="AB180" s="108"/>
      <c r="AC180" s="109"/>
      <c r="AD180" s="110"/>
      <c r="AE180" s="109"/>
      <c r="AF180" s="187"/>
    </row>
    <row r="181" spans="1:33" ht="13.5" thickBot="1" x14ac:dyDescent="0.25">
      <c r="A181" s="38" t="s">
        <v>103</v>
      </c>
      <c r="B181" s="6">
        <f t="shared" ref="B181:V181" si="127">SUM(AVERAGE(B168:B179))</f>
        <v>18217.416666666668</v>
      </c>
      <c r="C181" s="145">
        <f t="shared" si="127"/>
        <v>594.5</v>
      </c>
      <c r="D181" s="115">
        <f t="shared" si="127"/>
        <v>240.91666666666666</v>
      </c>
      <c r="E181" s="115">
        <f t="shared" si="127"/>
        <v>8.0499999999999989</v>
      </c>
      <c r="F181" s="106">
        <f>SUM(AVERAGE(F168:F179))</f>
        <v>0.95083333333333364</v>
      </c>
      <c r="G181" s="115">
        <f>SUM(AVERAGE(G168:G179))</f>
        <v>249.875</v>
      </c>
      <c r="H181" s="115">
        <f>SUM(AVERAGE(H168:H179))</f>
        <v>5.979166666666667</v>
      </c>
      <c r="I181" s="106">
        <f>SUM(AVERAGE(I168:I179))</f>
        <v>0.97391666666666676</v>
      </c>
      <c r="J181" s="115">
        <f t="shared" si="127"/>
        <v>604.4666666666667</v>
      </c>
      <c r="K181" s="115">
        <f t="shared" si="127"/>
        <v>26.45</v>
      </c>
      <c r="L181" s="106">
        <f>SUM(AVERAGE(L168:L179))</f>
        <v>0.94916666666666671</v>
      </c>
      <c r="M181" s="117">
        <f t="shared" si="127"/>
        <v>7.5925833333333346</v>
      </c>
      <c r="N181" s="155">
        <f t="shared" si="127"/>
        <v>7.7467083333333333</v>
      </c>
      <c r="O181" s="123">
        <f t="shared" si="127"/>
        <v>2070.9416666666666</v>
      </c>
      <c r="P181" s="145">
        <f t="shared" si="127"/>
        <v>1788.1736111111111</v>
      </c>
      <c r="Q181" s="117">
        <f t="shared" si="127"/>
        <v>62.571666666666665</v>
      </c>
      <c r="R181" s="117">
        <f t="shared" si="127"/>
        <v>9.5525000000000002</v>
      </c>
      <c r="S181" s="148">
        <f t="shared" si="127"/>
        <v>0.84583333333333333</v>
      </c>
      <c r="T181" s="117">
        <f t="shared" si="127"/>
        <v>12.104999999999999</v>
      </c>
      <c r="U181" s="117">
        <f t="shared" si="127"/>
        <v>0.73691666666666666</v>
      </c>
      <c r="V181" s="148">
        <f t="shared" si="127"/>
        <v>0.92791666666666661</v>
      </c>
      <c r="W181" s="6">
        <f>SUM(AVERAGE(W168:W179))</f>
        <v>11722.916666666666</v>
      </c>
      <c r="X181" s="116">
        <f>SUM(AVERAGE(X168:X179))</f>
        <v>0.67003987308468271</v>
      </c>
      <c r="Y181" s="6">
        <f>SUM(AVERAGE(Y168:Y179))</f>
        <v>18.975000000000005</v>
      </c>
      <c r="Z181" s="115">
        <f>SUM(AVERAGE(Z168:Z179))</f>
        <v>18.412500000000001</v>
      </c>
      <c r="AA181" s="111">
        <f t="shared" ref="AA181" si="128">C181/$C$2</f>
        <v>0.37156250000000002</v>
      </c>
      <c r="AB181" s="112">
        <f t="shared" ref="AB181" si="129">(C181*D181)/1000</f>
        <v>143.22495833333332</v>
      </c>
      <c r="AC181" s="113">
        <f t="shared" si="123"/>
        <v>0.59677065972222221</v>
      </c>
      <c r="AD181" s="114">
        <f t="shared" ref="AD181" si="130">(C181*G181)/1000</f>
        <v>148.55068750000001</v>
      </c>
      <c r="AE181" s="113">
        <f t="shared" si="125"/>
        <v>0.33158635602678571</v>
      </c>
      <c r="AF181" s="190">
        <f>AVERAGE(AF168:AF179)</f>
        <v>1934.0177777777778</v>
      </c>
    </row>
    <row r="182" spans="1:33" ht="13.5" thickTop="1" x14ac:dyDescent="0.2"/>
    <row r="183" spans="1:33" ht="13.5" thickBot="1" x14ac:dyDescent="0.25"/>
    <row r="184" spans="1:33" ht="13.5" thickTop="1" x14ac:dyDescent="0.2">
      <c r="A184" s="11" t="s">
        <v>5</v>
      </c>
      <c r="B184" s="12" t="s">
        <v>6</v>
      </c>
      <c r="C184" s="150" t="s">
        <v>6</v>
      </c>
      <c r="D184" s="12" t="s">
        <v>7</v>
      </c>
      <c r="E184" s="12" t="s">
        <v>8</v>
      </c>
      <c r="F184" s="104" t="s">
        <v>2</v>
      </c>
      <c r="G184" s="12" t="s">
        <v>9</v>
      </c>
      <c r="H184" s="12" t="s">
        <v>10</v>
      </c>
      <c r="I184" s="104" t="s">
        <v>3</v>
      </c>
      <c r="J184" s="12" t="s">
        <v>11</v>
      </c>
      <c r="K184" s="12" t="s">
        <v>12</v>
      </c>
      <c r="L184" s="104" t="s">
        <v>13</v>
      </c>
      <c r="M184" s="12" t="s">
        <v>14</v>
      </c>
      <c r="N184" s="150" t="s">
        <v>15</v>
      </c>
      <c r="O184" s="118" t="s">
        <v>16</v>
      </c>
      <c r="P184" s="150" t="s">
        <v>17</v>
      </c>
      <c r="Q184" s="12" t="s">
        <v>18</v>
      </c>
      <c r="R184" s="12" t="s">
        <v>19</v>
      </c>
      <c r="S184" s="146" t="s">
        <v>20</v>
      </c>
      <c r="T184" s="12" t="s">
        <v>21</v>
      </c>
      <c r="U184" s="12" t="s">
        <v>22</v>
      </c>
      <c r="V184" s="146" t="s">
        <v>23</v>
      </c>
      <c r="W184" s="13" t="s">
        <v>24</v>
      </c>
      <c r="X184" s="13" t="s">
        <v>25</v>
      </c>
      <c r="Y184" s="12" t="s">
        <v>26</v>
      </c>
      <c r="Z184" s="13" t="s">
        <v>27</v>
      </c>
      <c r="AA184" s="96" t="s">
        <v>28</v>
      </c>
      <c r="AB184" s="97" t="s">
        <v>29</v>
      </c>
      <c r="AC184" s="98" t="s">
        <v>30</v>
      </c>
      <c r="AD184" s="99" t="s">
        <v>28</v>
      </c>
      <c r="AE184" s="98" t="s">
        <v>28</v>
      </c>
      <c r="AF184" s="96" t="s">
        <v>122</v>
      </c>
    </row>
    <row r="185" spans="1:33" ht="13.5" thickBot="1" x14ac:dyDescent="0.25">
      <c r="A185" s="14" t="s">
        <v>104</v>
      </c>
      <c r="B185" s="15" t="s">
        <v>32</v>
      </c>
      <c r="C185" s="151" t="s">
        <v>33</v>
      </c>
      <c r="D185" s="15" t="s">
        <v>34</v>
      </c>
      <c r="E185" s="15" t="s">
        <v>34</v>
      </c>
      <c r="F185" s="105" t="s">
        <v>35</v>
      </c>
      <c r="G185" s="15" t="s">
        <v>34</v>
      </c>
      <c r="H185" s="15" t="s">
        <v>34</v>
      </c>
      <c r="I185" s="105" t="s">
        <v>35</v>
      </c>
      <c r="J185" s="15" t="s">
        <v>34</v>
      </c>
      <c r="K185" s="15" t="s">
        <v>34</v>
      </c>
      <c r="L185" s="105" t="s">
        <v>35</v>
      </c>
      <c r="M185" s="15"/>
      <c r="N185" s="151"/>
      <c r="O185" s="119"/>
      <c r="P185" s="151"/>
      <c r="Q185" s="15"/>
      <c r="R185" s="15"/>
      <c r="S185" s="147" t="s">
        <v>35</v>
      </c>
      <c r="T185" s="15"/>
      <c r="U185" s="15"/>
      <c r="V185" s="147" t="s">
        <v>35</v>
      </c>
      <c r="W185" s="17" t="s">
        <v>36</v>
      </c>
      <c r="X185" s="16" t="s">
        <v>37</v>
      </c>
      <c r="Y185" s="15" t="s">
        <v>38</v>
      </c>
      <c r="Z185" s="17" t="s">
        <v>39</v>
      </c>
      <c r="AA185" s="76" t="s">
        <v>6</v>
      </c>
      <c r="AB185" s="77" t="s">
        <v>40</v>
      </c>
      <c r="AC185" s="78" t="s">
        <v>41</v>
      </c>
      <c r="AD185" s="79" t="s">
        <v>42</v>
      </c>
      <c r="AE185" s="78" t="s">
        <v>43</v>
      </c>
      <c r="AF185" s="181" t="s">
        <v>123</v>
      </c>
    </row>
    <row r="186" spans="1:33" ht="13.5" thickTop="1" x14ac:dyDescent="0.2">
      <c r="A186" s="36" t="s">
        <v>44</v>
      </c>
      <c r="B186" s="32">
        <v>23777</v>
      </c>
      <c r="C186" s="156">
        <v>767</v>
      </c>
      <c r="D186" s="25">
        <v>361</v>
      </c>
      <c r="E186" s="25">
        <v>7</v>
      </c>
      <c r="F186" s="49">
        <v>0.96</v>
      </c>
      <c r="G186" s="29">
        <v>180</v>
      </c>
      <c r="H186" s="25">
        <v>6</v>
      </c>
      <c r="I186" s="49">
        <v>0.95</v>
      </c>
      <c r="J186" s="29">
        <v>697</v>
      </c>
      <c r="K186" s="25">
        <v>28</v>
      </c>
      <c r="L186" s="49">
        <v>0.93</v>
      </c>
      <c r="M186" s="18">
        <v>7.63</v>
      </c>
      <c r="N186" s="152">
        <v>7.7866666666666662</v>
      </c>
      <c r="O186" s="74">
        <v>1504</v>
      </c>
      <c r="P186" s="156">
        <v>1536.3333333333333</v>
      </c>
      <c r="Q186" s="18">
        <v>42</v>
      </c>
      <c r="R186" s="18">
        <v>11.22</v>
      </c>
      <c r="S186" s="143">
        <v>0.79</v>
      </c>
      <c r="T186" s="18">
        <v>13.3</v>
      </c>
      <c r="U186" s="18">
        <v>1.03</v>
      </c>
      <c r="V186" s="143">
        <v>0.91</v>
      </c>
      <c r="W186" s="22">
        <v>12051</v>
      </c>
      <c r="X186" s="5">
        <f>W186/B186</f>
        <v>0.50683433570256975</v>
      </c>
      <c r="Y186" s="26">
        <v>0</v>
      </c>
      <c r="Z186" s="27" t="s">
        <v>95</v>
      </c>
      <c r="AA186" s="80">
        <f>C186/$C$2</f>
        <v>0.479375</v>
      </c>
      <c r="AB186" s="81">
        <f>(C186*D186)/1000</f>
        <v>276.887</v>
      </c>
      <c r="AC186" s="82">
        <f>(AB186)/$E$3</f>
        <v>1.1536958333333334</v>
      </c>
      <c r="AD186" s="83">
        <f>(C186*G186)/1000</f>
        <v>138.06</v>
      </c>
      <c r="AE186" s="82">
        <f>(AD186)/$G$3</f>
        <v>0.30816964285714288</v>
      </c>
      <c r="AF186" s="183">
        <f>(0.8*C186*G186)/60</f>
        <v>1840.8</v>
      </c>
    </row>
    <row r="187" spans="1:33" x14ac:dyDescent="0.2">
      <c r="A187" s="36" t="s">
        <v>45</v>
      </c>
      <c r="B187" s="33">
        <v>12323</v>
      </c>
      <c r="C187" s="157">
        <v>425</v>
      </c>
      <c r="D187" s="21">
        <v>155</v>
      </c>
      <c r="E187" s="21">
        <v>11</v>
      </c>
      <c r="F187" s="50">
        <v>0.9</v>
      </c>
      <c r="G187" s="21">
        <v>245</v>
      </c>
      <c r="H187" s="21">
        <v>7</v>
      </c>
      <c r="I187" s="50">
        <v>0.97</v>
      </c>
      <c r="J187" s="21">
        <v>482</v>
      </c>
      <c r="K187" s="21">
        <v>29</v>
      </c>
      <c r="L187" s="49">
        <v>0.93</v>
      </c>
      <c r="M187" s="18">
        <v>7.7050000000000001</v>
      </c>
      <c r="N187" s="153">
        <v>7.9175000000000004</v>
      </c>
      <c r="O187" s="23">
        <v>1970.75</v>
      </c>
      <c r="P187" s="157">
        <v>1818.25</v>
      </c>
      <c r="Q187" s="18">
        <v>64.8</v>
      </c>
      <c r="R187" s="18">
        <v>8.3800000000000008</v>
      </c>
      <c r="S187" s="143">
        <v>0.85</v>
      </c>
      <c r="T187" s="18">
        <v>16.7</v>
      </c>
      <c r="U187" s="18">
        <v>0.76</v>
      </c>
      <c r="V187" s="143">
        <v>0.95</v>
      </c>
      <c r="W187" s="23">
        <v>10009</v>
      </c>
      <c r="X187" s="5">
        <f>W187/B187</f>
        <v>0.81222105006897671</v>
      </c>
      <c r="Y187" s="5">
        <v>27.7</v>
      </c>
      <c r="Z187" s="20">
        <v>20.5</v>
      </c>
      <c r="AA187" s="80">
        <f t="shared" ref="AA187:AA197" si="131">C187/$C$2</f>
        <v>0.265625</v>
      </c>
      <c r="AB187" s="81">
        <f t="shared" ref="AB187:AB197" si="132">(C187*D187)/1000</f>
        <v>65.875</v>
      </c>
      <c r="AC187" s="82">
        <f t="shared" ref="AC187:AC199" si="133">(AB187)/$E$3</f>
        <v>0.27447916666666666</v>
      </c>
      <c r="AD187" s="83">
        <f t="shared" ref="AD187:AD197" si="134">(C187*G187)/1000</f>
        <v>104.125</v>
      </c>
      <c r="AE187" s="82">
        <f t="shared" ref="AE187:AE199" si="135">(AD187)/$G$3</f>
        <v>0.232421875</v>
      </c>
      <c r="AF187" s="183">
        <f t="shared" ref="AF187:AF197" si="136">(0.8*C187*G187)/60</f>
        <v>1388.3333333333333</v>
      </c>
    </row>
    <row r="188" spans="1:33" x14ac:dyDescent="0.2">
      <c r="A188" s="36" t="s">
        <v>46</v>
      </c>
      <c r="B188" s="33">
        <v>16451</v>
      </c>
      <c r="C188" s="157">
        <v>531</v>
      </c>
      <c r="D188" s="21">
        <v>221</v>
      </c>
      <c r="E188" s="21">
        <v>13</v>
      </c>
      <c r="F188" s="50">
        <v>0.92</v>
      </c>
      <c r="G188" s="21">
        <v>354</v>
      </c>
      <c r="H188" s="21">
        <v>11</v>
      </c>
      <c r="I188" s="50">
        <v>0.97</v>
      </c>
      <c r="J188" s="21">
        <v>727</v>
      </c>
      <c r="K188" s="21">
        <v>39</v>
      </c>
      <c r="L188" s="49">
        <v>0.95</v>
      </c>
      <c r="M188" s="18">
        <v>7.7180000000000009</v>
      </c>
      <c r="N188" s="153">
        <v>8.0500000000000007</v>
      </c>
      <c r="O188" s="23">
        <v>1835.2</v>
      </c>
      <c r="P188" s="157">
        <v>1673.8</v>
      </c>
      <c r="Q188" s="18">
        <v>62.2</v>
      </c>
      <c r="R188" s="18">
        <v>11.34</v>
      </c>
      <c r="S188" s="143">
        <v>0.81</v>
      </c>
      <c r="T188" s="18">
        <v>9.3000000000000007</v>
      </c>
      <c r="U188" s="18">
        <v>1.3</v>
      </c>
      <c r="V188" s="143">
        <v>0.84</v>
      </c>
      <c r="W188" s="52">
        <v>1119</v>
      </c>
      <c r="X188" s="5" t="s">
        <v>95</v>
      </c>
      <c r="Y188" s="5">
        <v>0</v>
      </c>
      <c r="Z188" s="20" t="s">
        <v>95</v>
      </c>
      <c r="AA188" s="80">
        <f t="shared" si="131"/>
        <v>0.33187499999999998</v>
      </c>
      <c r="AB188" s="81">
        <f t="shared" si="132"/>
        <v>117.351</v>
      </c>
      <c r="AC188" s="82">
        <f t="shared" si="133"/>
        <v>0.48896250000000002</v>
      </c>
      <c r="AD188" s="83">
        <f t="shared" si="134"/>
        <v>187.97399999999999</v>
      </c>
      <c r="AE188" s="82">
        <f t="shared" si="135"/>
        <v>0.4195848214285714</v>
      </c>
      <c r="AF188" s="183">
        <f t="shared" si="136"/>
        <v>2506.3200000000002</v>
      </c>
      <c r="AG188" t="s">
        <v>105</v>
      </c>
    </row>
    <row r="189" spans="1:33" x14ac:dyDescent="0.2">
      <c r="A189" s="36" t="s">
        <v>47</v>
      </c>
      <c r="B189" s="33">
        <v>24292</v>
      </c>
      <c r="C189" s="157">
        <v>810</v>
      </c>
      <c r="D189" s="21">
        <v>143</v>
      </c>
      <c r="E189" s="21">
        <v>7</v>
      </c>
      <c r="F189" s="50">
        <v>0.95</v>
      </c>
      <c r="G189" s="21">
        <v>166</v>
      </c>
      <c r="H189" s="21">
        <v>6</v>
      </c>
      <c r="I189" s="50">
        <v>0.95</v>
      </c>
      <c r="J189" s="21">
        <v>332</v>
      </c>
      <c r="K189" s="21">
        <v>20</v>
      </c>
      <c r="L189" s="49">
        <v>0.89</v>
      </c>
      <c r="M189" s="18">
        <v>7.5620000000000003</v>
      </c>
      <c r="N189" s="153">
        <v>7.6879999999999997</v>
      </c>
      <c r="O189" s="23">
        <v>1444.4</v>
      </c>
      <c r="P189" s="157">
        <v>1207.5999999999999</v>
      </c>
      <c r="Q189" s="18">
        <v>41.5</v>
      </c>
      <c r="R189" s="18">
        <v>8.1199999999999992</v>
      </c>
      <c r="S189" s="143">
        <v>0.75</v>
      </c>
      <c r="T189" s="18">
        <v>5.7</v>
      </c>
      <c r="U189" s="18">
        <v>0.33</v>
      </c>
      <c r="V189" s="143">
        <v>0.92</v>
      </c>
      <c r="W189" s="52">
        <v>12051</v>
      </c>
      <c r="X189" s="5" t="s">
        <v>95</v>
      </c>
      <c r="Y189" s="5">
        <v>25.56</v>
      </c>
      <c r="Z189" s="20">
        <v>19.600000000000001</v>
      </c>
      <c r="AA189" s="80">
        <f t="shared" si="131"/>
        <v>0.50624999999999998</v>
      </c>
      <c r="AB189" s="81">
        <f t="shared" si="132"/>
        <v>115.83</v>
      </c>
      <c r="AC189" s="82">
        <f t="shared" si="133"/>
        <v>0.48262499999999997</v>
      </c>
      <c r="AD189" s="83">
        <f t="shared" si="134"/>
        <v>134.46</v>
      </c>
      <c r="AE189" s="82">
        <f t="shared" si="135"/>
        <v>0.30013392857142857</v>
      </c>
      <c r="AF189" s="183">
        <f t="shared" si="136"/>
        <v>1792.8</v>
      </c>
      <c r="AG189" t="s">
        <v>106</v>
      </c>
    </row>
    <row r="190" spans="1:33" x14ac:dyDescent="0.2">
      <c r="A190" s="36" t="s">
        <v>48</v>
      </c>
      <c r="B190" s="33">
        <v>17478</v>
      </c>
      <c r="C190" s="157">
        <v>564</v>
      </c>
      <c r="D190" s="21">
        <v>260</v>
      </c>
      <c r="E190" s="21">
        <v>14</v>
      </c>
      <c r="F190" s="50">
        <v>0.91</v>
      </c>
      <c r="G190" s="21">
        <v>375</v>
      </c>
      <c r="H190" s="21">
        <v>9</v>
      </c>
      <c r="I190" s="50">
        <v>0.95</v>
      </c>
      <c r="J190" s="21">
        <v>569</v>
      </c>
      <c r="K190" s="21">
        <v>23</v>
      </c>
      <c r="L190" s="49">
        <v>0.93</v>
      </c>
      <c r="M190" s="18">
        <v>7.2250000000000005</v>
      </c>
      <c r="N190" s="153">
        <v>7.7175000000000002</v>
      </c>
      <c r="O190" s="23">
        <v>1780</v>
      </c>
      <c r="P190" s="157">
        <v>1660.25</v>
      </c>
      <c r="Q190" s="18">
        <v>41.6</v>
      </c>
      <c r="R190" s="18">
        <v>8.01</v>
      </c>
      <c r="S190" s="143">
        <v>0.8</v>
      </c>
      <c r="T190" s="18">
        <v>9.4</v>
      </c>
      <c r="U190" s="18">
        <v>1.05</v>
      </c>
      <c r="V190" s="143">
        <v>0.86</v>
      </c>
      <c r="W190" s="23">
        <v>10862</v>
      </c>
      <c r="X190" s="5">
        <f t="shared" ref="X190:X197" si="137">W190/B190</f>
        <v>0.6214669870694588</v>
      </c>
      <c r="Y190" s="5">
        <v>0</v>
      </c>
      <c r="Z190" s="20" t="s">
        <v>95</v>
      </c>
      <c r="AA190" s="80">
        <f t="shared" si="131"/>
        <v>0.35249999999999998</v>
      </c>
      <c r="AB190" s="81">
        <f t="shared" si="132"/>
        <v>146.63999999999999</v>
      </c>
      <c r="AC190" s="82">
        <f t="shared" si="133"/>
        <v>0.61099999999999999</v>
      </c>
      <c r="AD190" s="83">
        <f t="shared" si="134"/>
        <v>211.5</v>
      </c>
      <c r="AE190" s="82">
        <f t="shared" si="135"/>
        <v>0.4720982142857143</v>
      </c>
      <c r="AF190" s="183">
        <f t="shared" si="136"/>
        <v>2820.0000000000005</v>
      </c>
      <c r="AG190" t="s">
        <v>107</v>
      </c>
    </row>
    <row r="191" spans="1:33" x14ac:dyDescent="0.2">
      <c r="A191" s="36" t="s">
        <v>49</v>
      </c>
      <c r="B191" s="33">
        <v>24441</v>
      </c>
      <c r="C191" s="157">
        <v>815</v>
      </c>
      <c r="D191" s="21">
        <v>145</v>
      </c>
      <c r="E191" s="21">
        <v>4</v>
      </c>
      <c r="F191" s="50">
        <v>0.97</v>
      </c>
      <c r="G191" s="21">
        <v>144</v>
      </c>
      <c r="H191" s="21">
        <v>7</v>
      </c>
      <c r="I191" s="50">
        <v>0.95</v>
      </c>
      <c r="J191" s="21">
        <v>294</v>
      </c>
      <c r="K191" s="21">
        <v>20</v>
      </c>
      <c r="L191" s="49">
        <v>0.93</v>
      </c>
      <c r="M191" s="18">
        <v>21.7</v>
      </c>
      <c r="N191" s="153">
        <v>7.8860000000000001</v>
      </c>
      <c r="O191" s="23">
        <v>1660.4</v>
      </c>
      <c r="P191" s="157">
        <v>1470</v>
      </c>
      <c r="Q191" s="18">
        <v>41.6</v>
      </c>
      <c r="R191" s="18">
        <v>4.88</v>
      </c>
      <c r="S191" s="143">
        <v>0.88</v>
      </c>
      <c r="T191" s="18">
        <v>6.4</v>
      </c>
      <c r="U191" s="18">
        <v>1.1399999999999999</v>
      </c>
      <c r="V191" s="143">
        <v>0.83</v>
      </c>
      <c r="W191" s="23">
        <v>11278</v>
      </c>
      <c r="X191" s="5">
        <f t="shared" si="137"/>
        <v>0.4614377480463156</v>
      </c>
      <c r="Y191" s="5">
        <v>24.2</v>
      </c>
      <c r="Z191" s="20">
        <v>20.8</v>
      </c>
      <c r="AA191" s="80">
        <f t="shared" si="131"/>
        <v>0.50937500000000002</v>
      </c>
      <c r="AB191" s="81">
        <f t="shared" si="132"/>
        <v>118.175</v>
      </c>
      <c r="AC191" s="82">
        <f t="shared" si="133"/>
        <v>0.49239583333333331</v>
      </c>
      <c r="AD191" s="83">
        <f t="shared" si="134"/>
        <v>117.36</v>
      </c>
      <c r="AE191" s="82">
        <f t="shared" si="135"/>
        <v>0.26196428571428571</v>
      </c>
      <c r="AF191" s="183">
        <f t="shared" si="136"/>
        <v>1564.8</v>
      </c>
    </row>
    <row r="192" spans="1:33" x14ac:dyDescent="0.2">
      <c r="A192" s="36" t="s">
        <v>50</v>
      </c>
      <c r="B192" s="53">
        <v>17588</v>
      </c>
      <c r="C192" s="157">
        <v>586</v>
      </c>
      <c r="D192" s="21">
        <v>164</v>
      </c>
      <c r="E192" s="21">
        <v>4</v>
      </c>
      <c r="F192" s="50">
        <v>0.97</v>
      </c>
      <c r="G192" s="21">
        <v>177</v>
      </c>
      <c r="H192" s="21">
        <v>7</v>
      </c>
      <c r="I192" s="50">
        <v>0.96</v>
      </c>
      <c r="J192" s="21">
        <v>317</v>
      </c>
      <c r="K192" s="21">
        <v>23</v>
      </c>
      <c r="L192" s="49">
        <v>0.93</v>
      </c>
      <c r="M192" s="18">
        <v>7.456666666666667</v>
      </c>
      <c r="N192" s="153">
        <v>7.6033333333333344</v>
      </c>
      <c r="O192" s="23">
        <v>1880.3333333333333</v>
      </c>
      <c r="P192" s="157">
        <v>1666</v>
      </c>
      <c r="Q192" s="18">
        <v>42.9</v>
      </c>
      <c r="R192" s="18">
        <v>7.91</v>
      </c>
      <c r="S192" s="143">
        <v>0.85</v>
      </c>
      <c r="T192" s="18">
        <v>7.8</v>
      </c>
      <c r="U192" s="18">
        <v>1.46</v>
      </c>
      <c r="V192" s="143">
        <v>0.83</v>
      </c>
      <c r="W192" s="52">
        <v>12495</v>
      </c>
      <c r="X192" s="5">
        <f t="shared" si="137"/>
        <v>0.71042756424835118</v>
      </c>
      <c r="Y192" s="5">
        <v>41.18</v>
      </c>
      <c r="Z192" s="20">
        <v>19.600000000000001</v>
      </c>
      <c r="AA192" s="80">
        <f t="shared" si="131"/>
        <v>0.36625000000000002</v>
      </c>
      <c r="AB192" s="81">
        <f t="shared" si="132"/>
        <v>96.103999999999999</v>
      </c>
      <c r="AC192" s="82">
        <f t="shared" si="133"/>
        <v>0.40043333333333331</v>
      </c>
      <c r="AD192" s="83">
        <f t="shared" si="134"/>
        <v>103.72199999999999</v>
      </c>
      <c r="AE192" s="82">
        <f t="shared" si="135"/>
        <v>0.2315223214285714</v>
      </c>
      <c r="AF192" s="183">
        <f t="shared" si="136"/>
        <v>1382.96</v>
      </c>
      <c r="AG192" t="s">
        <v>108</v>
      </c>
    </row>
    <row r="193" spans="1:33" x14ac:dyDescent="0.2">
      <c r="A193" s="36" t="s">
        <v>53</v>
      </c>
      <c r="B193" s="33">
        <v>18822</v>
      </c>
      <c r="C193" s="157">
        <v>607</v>
      </c>
      <c r="D193" s="21">
        <v>123</v>
      </c>
      <c r="E193" s="21">
        <v>4</v>
      </c>
      <c r="F193" s="50">
        <v>0.97</v>
      </c>
      <c r="G193" s="21">
        <v>114</v>
      </c>
      <c r="H193" s="21">
        <v>6</v>
      </c>
      <c r="I193" s="50">
        <v>0.94</v>
      </c>
      <c r="J193" s="21">
        <v>261</v>
      </c>
      <c r="K193" s="21">
        <v>18</v>
      </c>
      <c r="L193" s="49">
        <v>0.93</v>
      </c>
      <c r="M193" s="18">
        <v>7.3</v>
      </c>
      <c r="N193" s="153">
        <v>7.7439999999999998</v>
      </c>
      <c r="O193" s="23">
        <v>2011.6</v>
      </c>
      <c r="P193" s="157">
        <v>1776</v>
      </c>
      <c r="Q193" s="18">
        <v>52.2</v>
      </c>
      <c r="R193" s="18">
        <v>5.36</v>
      </c>
      <c r="S193" s="143">
        <v>0.89</v>
      </c>
      <c r="T193" s="18">
        <v>7.2</v>
      </c>
      <c r="U193" s="18">
        <v>1.01</v>
      </c>
      <c r="V193" s="143">
        <v>0.86</v>
      </c>
      <c r="W193" s="23">
        <v>11929</v>
      </c>
      <c r="X193" s="5">
        <f t="shared" si="137"/>
        <v>0.63377961959409201</v>
      </c>
      <c r="Y193" s="5">
        <v>0</v>
      </c>
      <c r="Z193" s="20" t="s">
        <v>95</v>
      </c>
      <c r="AA193" s="80">
        <f t="shared" si="131"/>
        <v>0.37937500000000002</v>
      </c>
      <c r="AB193" s="81">
        <f t="shared" si="132"/>
        <v>74.661000000000001</v>
      </c>
      <c r="AC193" s="82">
        <f t="shared" si="133"/>
        <v>0.31108750000000002</v>
      </c>
      <c r="AD193" s="83">
        <f t="shared" si="134"/>
        <v>69.197999999999993</v>
      </c>
      <c r="AE193" s="82">
        <f t="shared" si="135"/>
        <v>0.15445982142857143</v>
      </c>
      <c r="AF193" s="183">
        <f t="shared" si="136"/>
        <v>922.64</v>
      </c>
    </row>
    <row r="194" spans="1:33" x14ac:dyDescent="0.2">
      <c r="A194" s="36" t="s">
        <v>56</v>
      </c>
      <c r="B194" s="33">
        <v>16557</v>
      </c>
      <c r="C194" s="157">
        <v>552</v>
      </c>
      <c r="D194" s="21">
        <v>108</v>
      </c>
      <c r="E194" s="21">
        <v>6</v>
      </c>
      <c r="F194" s="50">
        <v>0.89</v>
      </c>
      <c r="G194" s="21">
        <v>113</v>
      </c>
      <c r="H194" s="21">
        <v>7</v>
      </c>
      <c r="I194" s="50">
        <v>0.94</v>
      </c>
      <c r="J194" s="21">
        <v>238</v>
      </c>
      <c r="K194" s="21">
        <v>23</v>
      </c>
      <c r="L194" s="49">
        <v>0.88</v>
      </c>
      <c r="M194" s="18">
        <v>7.58</v>
      </c>
      <c r="N194" s="153">
        <v>7.92</v>
      </c>
      <c r="O194" s="23">
        <v>2116</v>
      </c>
      <c r="P194" s="157">
        <v>1522</v>
      </c>
      <c r="Q194" s="18">
        <v>47.5</v>
      </c>
      <c r="R194" s="18">
        <v>7.43</v>
      </c>
      <c r="S194" s="143">
        <v>0.8</v>
      </c>
      <c r="T194" s="18">
        <v>5.3</v>
      </c>
      <c r="U194" s="18">
        <v>1.4</v>
      </c>
      <c r="V194" s="143">
        <v>0.69</v>
      </c>
      <c r="W194" s="23">
        <v>10972</v>
      </c>
      <c r="X194" s="5">
        <f t="shared" si="137"/>
        <v>0.66268043727728454</v>
      </c>
      <c r="Y194" s="5">
        <v>22.94</v>
      </c>
      <c r="Z194" s="20">
        <v>17.899999999999999</v>
      </c>
      <c r="AA194" s="80">
        <f t="shared" si="131"/>
        <v>0.34499999999999997</v>
      </c>
      <c r="AB194" s="81">
        <f t="shared" si="132"/>
        <v>59.616</v>
      </c>
      <c r="AC194" s="82">
        <f t="shared" si="133"/>
        <v>0.24840000000000001</v>
      </c>
      <c r="AD194" s="83">
        <f t="shared" si="134"/>
        <v>62.375999999999998</v>
      </c>
      <c r="AE194" s="82">
        <f t="shared" si="135"/>
        <v>0.13923214285714286</v>
      </c>
      <c r="AF194" s="183">
        <f t="shared" si="136"/>
        <v>831.68000000000006</v>
      </c>
    </row>
    <row r="195" spans="1:33" x14ac:dyDescent="0.2">
      <c r="A195" s="36" t="s">
        <v>58</v>
      </c>
      <c r="B195" s="33">
        <v>14132</v>
      </c>
      <c r="C195" s="157">
        <v>456</v>
      </c>
      <c r="D195" s="21">
        <v>161</v>
      </c>
      <c r="E195" s="21">
        <v>6</v>
      </c>
      <c r="F195" s="50">
        <v>0.94</v>
      </c>
      <c r="G195" s="21">
        <v>247.5</v>
      </c>
      <c r="H195" s="21">
        <v>5.6</v>
      </c>
      <c r="I195" s="50">
        <v>0.98</v>
      </c>
      <c r="J195" s="21">
        <v>489.25</v>
      </c>
      <c r="K195" s="21">
        <v>21.580000000000002</v>
      </c>
      <c r="L195" s="49">
        <v>0.96</v>
      </c>
      <c r="M195" s="18">
        <v>7.41</v>
      </c>
      <c r="N195" s="153">
        <v>7.68</v>
      </c>
      <c r="O195" s="23">
        <v>2340</v>
      </c>
      <c r="P195" s="157">
        <v>1895</v>
      </c>
      <c r="Q195" s="18">
        <v>64.900000000000006</v>
      </c>
      <c r="R195" s="18">
        <v>9.9</v>
      </c>
      <c r="S195" s="143">
        <v>0.82</v>
      </c>
      <c r="T195" s="18">
        <v>13.2</v>
      </c>
      <c r="U195" s="18">
        <v>1.93</v>
      </c>
      <c r="V195" s="143">
        <v>0.85</v>
      </c>
      <c r="W195" s="23">
        <v>10500</v>
      </c>
      <c r="X195" s="5">
        <f t="shared" si="137"/>
        <v>0.74299462213416356</v>
      </c>
      <c r="Y195" s="5">
        <v>22.56</v>
      </c>
      <c r="Z195" s="20">
        <v>21.8</v>
      </c>
      <c r="AA195" s="80">
        <f t="shared" si="131"/>
        <v>0.28499999999999998</v>
      </c>
      <c r="AB195" s="81">
        <f t="shared" si="132"/>
        <v>73.415999999999997</v>
      </c>
      <c r="AC195" s="82">
        <f t="shared" si="133"/>
        <v>0.30590000000000001</v>
      </c>
      <c r="AD195" s="83">
        <f t="shared" si="134"/>
        <v>112.86</v>
      </c>
      <c r="AE195" s="82">
        <f t="shared" si="135"/>
        <v>0.25191964285714286</v>
      </c>
      <c r="AF195" s="183">
        <f t="shared" si="136"/>
        <v>1504.8</v>
      </c>
    </row>
    <row r="196" spans="1:33" x14ac:dyDescent="0.2">
      <c r="A196" s="36" t="s">
        <v>60</v>
      </c>
      <c r="B196" s="33">
        <v>15937</v>
      </c>
      <c r="C196" s="157">
        <v>531.23333333333335</v>
      </c>
      <c r="D196" s="21">
        <v>174.5</v>
      </c>
      <c r="E196" s="21">
        <v>3.44</v>
      </c>
      <c r="F196" s="50">
        <v>0.98</v>
      </c>
      <c r="G196" s="21">
        <v>200</v>
      </c>
      <c r="H196" s="21">
        <v>5.2</v>
      </c>
      <c r="I196" s="50">
        <v>0.97</v>
      </c>
      <c r="J196" s="21">
        <v>455.25</v>
      </c>
      <c r="K196" s="21">
        <v>24.18</v>
      </c>
      <c r="L196" s="49">
        <v>0.94</v>
      </c>
      <c r="M196" s="18">
        <v>7.7525000000000004</v>
      </c>
      <c r="N196" s="153">
        <v>7.8260000000000005</v>
      </c>
      <c r="O196" s="23">
        <v>2028.25</v>
      </c>
      <c r="P196" s="157">
        <v>1359.2</v>
      </c>
      <c r="Q196" s="18">
        <v>51.349999999999994</v>
      </c>
      <c r="R196" s="18">
        <v>6.9420000000000002</v>
      </c>
      <c r="S196" s="143">
        <v>87.293000000000006</v>
      </c>
      <c r="T196" s="18">
        <v>12.899999999999999</v>
      </c>
      <c r="U196" s="18">
        <v>0.81400000000000006</v>
      </c>
      <c r="V196" s="143">
        <v>92.333750000000009</v>
      </c>
      <c r="W196" s="23">
        <v>10241</v>
      </c>
      <c r="X196" s="5">
        <f t="shared" si="137"/>
        <v>0.64259270879086405</v>
      </c>
      <c r="Y196" s="5">
        <v>0</v>
      </c>
      <c r="Z196" s="20">
        <v>20</v>
      </c>
      <c r="AA196" s="80">
        <f t="shared" si="131"/>
        <v>0.33202083333333332</v>
      </c>
      <c r="AB196" s="81">
        <f t="shared" si="132"/>
        <v>92.700216666666677</v>
      </c>
      <c r="AC196" s="82">
        <f t="shared" si="133"/>
        <v>0.38625090277777779</v>
      </c>
      <c r="AD196" s="83">
        <f t="shared" si="134"/>
        <v>106.24666666666667</v>
      </c>
      <c r="AE196" s="82">
        <f t="shared" si="135"/>
        <v>0.2371577380952381</v>
      </c>
      <c r="AF196" s="183">
        <f t="shared" si="136"/>
        <v>1416.6222222222225</v>
      </c>
    </row>
    <row r="197" spans="1:33" ht="13.5" thickBot="1" x14ac:dyDescent="0.25">
      <c r="A197" s="36" t="s">
        <v>63</v>
      </c>
      <c r="B197" s="34">
        <v>13661</v>
      </c>
      <c r="C197" s="157">
        <v>440.67741935483872</v>
      </c>
      <c r="D197" s="28">
        <v>675.8</v>
      </c>
      <c r="E197" s="28">
        <v>6.8666666666666671</v>
      </c>
      <c r="F197" s="49">
        <v>0.97</v>
      </c>
      <c r="G197" s="31">
        <v>376</v>
      </c>
      <c r="H197" s="28">
        <v>5.166666666666667</v>
      </c>
      <c r="I197" s="49">
        <v>0.98</v>
      </c>
      <c r="J197" s="31">
        <v>1110.4000000000001</v>
      </c>
      <c r="K197" s="28">
        <v>24.4</v>
      </c>
      <c r="L197" s="49">
        <v>0.97</v>
      </c>
      <c r="M197" s="18">
        <v>7.3833333333333329</v>
      </c>
      <c r="N197" s="153">
        <v>7.5866666666666669</v>
      </c>
      <c r="O197" s="23">
        <v>2046.8</v>
      </c>
      <c r="P197" s="157">
        <v>1830.5</v>
      </c>
      <c r="Q197" s="18">
        <v>46.800000000000004</v>
      </c>
      <c r="R197" s="18">
        <v>12.55</v>
      </c>
      <c r="S197" s="143">
        <v>75.478999999999999</v>
      </c>
      <c r="T197" s="18">
        <v>17.190000000000001</v>
      </c>
      <c r="U197" s="18">
        <v>0.35499999999999998</v>
      </c>
      <c r="V197" s="143">
        <v>97.745399999999989</v>
      </c>
      <c r="W197" s="24">
        <v>10571</v>
      </c>
      <c r="X197" s="5">
        <f t="shared" si="137"/>
        <v>0.77380865236805507</v>
      </c>
      <c r="Y197" s="44">
        <v>24.18</v>
      </c>
      <c r="Z197" s="47">
        <v>18.8</v>
      </c>
      <c r="AA197" s="80">
        <f t="shared" si="131"/>
        <v>0.27542338709677422</v>
      </c>
      <c r="AB197" s="81">
        <f t="shared" si="132"/>
        <v>297.8098</v>
      </c>
      <c r="AC197" s="82">
        <f t="shared" si="133"/>
        <v>1.2408741666666667</v>
      </c>
      <c r="AD197" s="83">
        <f t="shared" si="134"/>
        <v>165.69470967741935</v>
      </c>
      <c r="AE197" s="82">
        <f t="shared" si="135"/>
        <v>0.36985426267281107</v>
      </c>
      <c r="AF197" s="183">
        <f t="shared" si="136"/>
        <v>2209.2627956989249</v>
      </c>
    </row>
    <row r="198" spans="1:33" ht="13.5" thickTop="1" x14ac:dyDescent="0.2">
      <c r="A198" s="39" t="s">
        <v>109</v>
      </c>
      <c r="B198" s="40">
        <f>SUM(B186:B197)</f>
        <v>215459</v>
      </c>
      <c r="C198" s="144"/>
      <c r="D198" s="48"/>
      <c r="E198" s="48"/>
      <c r="F198" s="48"/>
      <c r="G198" s="48"/>
      <c r="H198" s="48"/>
      <c r="I198" s="48"/>
      <c r="J198" s="48"/>
      <c r="K198" s="48"/>
      <c r="L198" s="48"/>
      <c r="M198" s="43"/>
      <c r="N198" s="154"/>
      <c r="O198" s="158"/>
      <c r="P198" s="144"/>
      <c r="Q198" s="43"/>
      <c r="R198" s="43"/>
      <c r="S198" s="144"/>
      <c r="T198" s="43"/>
      <c r="U198" s="43"/>
      <c r="V198" s="144"/>
      <c r="W198" s="40">
        <f>SUM(W186:W197)</f>
        <v>124078</v>
      </c>
      <c r="X198" s="42"/>
      <c r="Y198" s="40">
        <f>SUM(Y186:Y197)</f>
        <v>188.32</v>
      </c>
      <c r="Z198" s="41"/>
      <c r="AA198" s="107"/>
      <c r="AB198" s="108"/>
      <c r="AC198" s="109"/>
      <c r="AD198" s="110"/>
      <c r="AE198" s="109"/>
      <c r="AF198" s="187"/>
    </row>
    <row r="199" spans="1:33" ht="13.5" thickBot="1" x14ac:dyDescent="0.25">
      <c r="A199" s="38" t="s">
        <v>110</v>
      </c>
      <c r="B199" s="6">
        <f t="shared" ref="B199:V199" si="138">SUM(AVERAGE(B186:B197))</f>
        <v>17954.916666666668</v>
      </c>
      <c r="C199" s="145">
        <f t="shared" si="138"/>
        <v>590.40922939068105</v>
      </c>
      <c r="D199" s="115">
        <f t="shared" si="138"/>
        <v>224.27500000000001</v>
      </c>
      <c r="E199" s="115">
        <f t="shared" si="138"/>
        <v>7.192222222222223</v>
      </c>
      <c r="F199" s="106">
        <f>SUM(AVERAGE(F186:F197))</f>
        <v>0.94416666666666671</v>
      </c>
      <c r="G199" s="115">
        <f>SUM(AVERAGE(G186:G197))</f>
        <v>224.29166666666666</v>
      </c>
      <c r="H199" s="115">
        <f>SUM(AVERAGE(H186:H197))</f>
        <v>6.8305555555555557</v>
      </c>
      <c r="I199" s="106">
        <f>SUM(AVERAGE(I186:I197))</f>
        <v>0.95916666666666683</v>
      </c>
      <c r="J199" s="115">
        <f t="shared" si="138"/>
        <v>497.6583333333333</v>
      </c>
      <c r="K199" s="115">
        <f t="shared" si="138"/>
        <v>24.429999999999996</v>
      </c>
      <c r="L199" s="106">
        <f>SUM(AVERAGE(L186:L197))</f>
        <v>0.93083333333333318</v>
      </c>
      <c r="M199" s="117">
        <f t="shared" si="138"/>
        <v>8.7018749999999994</v>
      </c>
      <c r="N199" s="155">
        <f t="shared" si="138"/>
        <v>7.7838055555555554</v>
      </c>
      <c r="O199" s="123">
        <f t="shared" si="138"/>
        <v>1884.8111111111111</v>
      </c>
      <c r="P199" s="145">
        <f t="shared" si="138"/>
        <v>1617.9111111111113</v>
      </c>
      <c r="Q199" s="117">
        <f t="shared" si="138"/>
        <v>49.945833333333326</v>
      </c>
      <c r="R199" s="117">
        <f t="shared" si="138"/>
        <v>8.5035000000000007</v>
      </c>
      <c r="S199" s="148">
        <f t="shared" si="138"/>
        <v>14.250999999999999</v>
      </c>
      <c r="T199" s="117">
        <f t="shared" si="138"/>
        <v>10.365833333333333</v>
      </c>
      <c r="U199" s="117">
        <f t="shared" si="138"/>
        <v>1.0482500000000001</v>
      </c>
      <c r="V199" s="148">
        <f t="shared" si="138"/>
        <v>16.551595833333334</v>
      </c>
      <c r="W199" s="6">
        <f>SUM(AVERAGE(W186:W197))</f>
        <v>10339.833333333334</v>
      </c>
      <c r="X199" s="116">
        <f>SUM(AVERAGE(X186:X197))</f>
        <v>0.65682437253001313</v>
      </c>
      <c r="Y199" s="6">
        <f>SUM(AVERAGE(Y186:Y197))</f>
        <v>15.693333333333333</v>
      </c>
      <c r="Z199" s="115">
        <f>SUM(AVERAGE(Z186:Z197))</f>
        <v>19.875</v>
      </c>
      <c r="AA199" s="111">
        <f t="shared" ref="AA199" si="139">C199/$C$2</f>
        <v>0.36900576836917565</v>
      </c>
      <c r="AB199" s="112">
        <f t="shared" ref="AB199" si="140">(C199*D199)/1000</f>
        <v>132.41402992159502</v>
      </c>
      <c r="AC199" s="113">
        <f t="shared" si="133"/>
        <v>0.55172512467331258</v>
      </c>
      <c r="AD199" s="114">
        <f t="shared" ref="AD199" si="141">(C199*G199)/1000</f>
        <v>132.42387007541817</v>
      </c>
      <c r="AE199" s="113">
        <f t="shared" si="135"/>
        <v>0.29558899570405839</v>
      </c>
      <c r="AF199" s="190">
        <f>AVERAGE(AF186:AF197)</f>
        <v>1681.7515292712067</v>
      </c>
    </row>
    <row r="200" spans="1:33" ht="13.5" thickTop="1" x14ac:dyDescent="0.2"/>
    <row r="201" spans="1:33" ht="13.5" thickBot="1" x14ac:dyDescent="0.25"/>
    <row r="202" spans="1:33" ht="13.5" thickTop="1" x14ac:dyDescent="0.2">
      <c r="A202" s="11" t="s">
        <v>5</v>
      </c>
      <c r="B202" s="12" t="s">
        <v>6</v>
      </c>
      <c r="C202" s="150" t="s">
        <v>6</v>
      </c>
      <c r="D202" s="12" t="s">
        <v>7</v>
      </c>
      <c r="E202" s="12" t="s">
        <v>8</v>
      </c>
      <c r="F202" s="104" t="s">
        <v>2</v>
      </c>
      <c r="G202" s="12" t="s">
        <v>9</v>
      </c>
      <c r="H202" s="12" t="s">
        <v>10</v>
      </c>
      <c r="I202" s="104" t="s">
        <v>3</v>
      </c>
      <c r="J202" s="12" t="s">
        <v>11</v>
      </c>
      <c r="K202" s="12" t="s">
        <v>12</v>
      </c>
      <c r="L202" s="104" t="s">
        <v>13</v>
      </c>
      <c r="M202" s="12" t="s">
        <v>14</v>
      </c>
      <c r="N202" s="150" t="s">
        <v>15</v>
      </c>
      <c r="O202" s="118" t="s">
        <v>16</v>
      </c>
      <c r="P202" s="150" t="s">
        <v>17</v>
      </c>
      <c r="Q202" s="12" t="s">
        <v>18</v>
      </c>
      <c r="R202" s="12" t="s">
        <v>19</v>
      </c>
      <c r="S202" s="146" t="s">
        <v>20</v>
      </c>
      <c r="T202" s="12" t="s">
        <v>21</v>
      </c>
      <c r="U202" s="12" t="s">
        <v>22</v>
      </c>
      <c r="V202" s="146" t="s">
        <v>23</v>
      </c>
      <c r="W202" s="13" t="s">
        <v>24</v>
      </c>
      <c r="X202" s="13" t="s">
        <v>25</v>
      </c>
      <c r="Y202" s="12" t="s">
        <v>26</v>
      </c>
      <c r="Z202" s="13" t="s">
        <v>27</v>
      </c>
      <c r="AA202" s="96" t="s">
        <v>28</v>
      </c>
      <c r="AB202" s="97" t="s">
        <v>29</v>
      </c>
      <c r="AC202" s="98" t="s">
        <v>30</v>
      </c>
      <c r="AD202" s="99" t="s">
        <v>28</v>
      </c>
      <c r="AE202" s="98" t="s">
        <v>28</v>
      </c>
      <c r="AF202" s="96" t="s">
        <v>122</v>
      </c>
    </row>
    <row r="203" spans="1:33" ht="13.5" thickBot="1" x14ac:dyDescent="0.25">
      <c r="A203" s="14" t="s">
        <v>111</v>
      </c>
      <c r="B203" s="15" t="s">
        <v>32</v>
      </c>
      <c r="C203" s="151" t="s">
        <v>33</v>
      </c>
      <c r="D203" s="15" t="s">
        <v>34</v>
      </c>
      <c r="E203" s="15" t="s">
        <v>34</v>
      </c>
      <c r="F203" s="105" t="s">
        <v>35</v>
      </c>
      <c r="G203" s="15" t="s">
        <v>34</v>
      </c>
      <c r="H203" s="15" t="s">
        <v>34</v>
      </c>
      <c r="I203" s="105" t="s">
        <v>35</v>
      </c>
      <c r="J203" s="15" t="s">
        <v>34</v>
      </c>
      <c r="K203" s="15" t="s">
        <v>34</v>
      </c>
      <c r="L203" s="105" t="s">
        <v>35</v>
      </c>
      <c r="M203" s="15"/>
      <c r="N203" s="151"/>
      <c r="O203" s="119"/>
      <c r="P203" s="151"/>
      <c r="Q203" s="15"/>
      <c r="R203" s="15"/>
      <c r="S203" s="147" t="s">
        <v>35</v>
      </c>
      <c r="T203" s="15"/>
      <c r="U203" s="15"/>
      <c r="V203" s="147" t="s">
        <v>35</v>
      </c>
      <c r="W203" s="17" t="s">
        <v>36</v>
      </c>
      <c r="X203" s="16" t="s">
        <v>37</v>
      </c>
      <c r="Y203" s="15" t="s">
        <v>38</v>
      </c>
      <c r="Z203" s="17" t="s">
        <v>39</v>
      </c>
      <c r="AA203" s="76" t="s">
        <v>6</v>
      </c>
      <c r="AB203" s="77" t="s">
        <v>40</v>
      </c>
      <c r="AC203" s="78" t="s">
        <v>41</v>
      </c>
      <c r="AD203" s="79" t="s">
        <v>42</v>
      </c>
      <c r="AE203" s="78" t="s">
        <v>43</v>
      </c>
      <c r="AF203" s="181" t="s">
        <v>123</v>
      </c>
    </row>
    <row r="204" spans="1:33" ht="13.5" thickTop="1" x14ac:dyDescent="0.2">
      <c r="A204" s="36" t="s">
        <v>44</v>
      </c>
      <c r="B204" s="32">
        <v>16001</v>
      </c>
      <c r="C204" s="156">
        <v>516</v>
      </c>
      <c r="D204" s="25">
        <v>276</v>
      </c>
      <c r="E204" s="25">
        <v>5</v>
      </c>
      <c r="F204" s="49">
        <v>0.98</v>
      </c>
      <c r="G204" s="29">
        <v>280</v>
      </c>
      <c r="H204" s="25">
        <v>6</v>
      </c>
      <c r="I204" s="49">
        <v>0.98</v>
      </c>
      <c r="J204" s="29">
        <v>537</v>
      </c>
      <c r="K204" s="25">
        <v>28</v>
      </c>
      <c r="L204" s="49">
        <v>0.95</v>
      </c>
      <c r="M204" s="18">
        <v>7.48</v>
      </c>
      <c r="N204" s="152">
        <v>7.48</v>
      </c>
      <c r="O204" s="74">
        <v>2012</v>
      </c>
      <c r="P204" s="156">
        <v>1867</v>
      </c>
      <c r="Q204" s="18">
        <v>69.3</v>
      </c>
      <c r="R204" s="18">
        <v>14.12</v>
      </c>
      <c r="S204" s="143">
        <v>0.84</v>
      </c>
      <c r="T204" s="18">
        <v>12.8</v>
      </c>
      <c r="U204" s="18">
        <v>0.9</v>
      </c>
      <c r="V204" s="143">
        <v>0.93</v>
      </c>
      <c r="W204" s="22">
        <v>11459</v>
      </c>
      <c r="X204" s="5">
        <f t="shared" ref="X204:X215" si="142">W204/B204</f>
        <v>0.71614274107868259</v>
      </c>
      <c r="Y204" s="26">
        <v>25</v>
      </c>
      <c r="Z204" s="27">
        <v>20.100000000000001</v>
      </c>
      <c r="AA204" s="80">
        <f>C204/$C$2</f>
        <v>0.32250000000000001</v>
      </c>
      <c r="AB204" s="81">
        <f>(C204*D204)/1000</f>
        <v>142.416</v>
      </c>
      <c r="AC204" s="82">
        <f>(AB204)/$E$3</f>
        <v>0.59340000000000004</v>
      </c>
      <c r="AD204" s="83">
        <f>(C204*G204)/1000</f>
        <v>144.47999999999999</v>
      </c>
      <c r="AE204" s="82">
        <f>(AD204)/$G$3</f>
        <v>0.32249999999999995</v>
      </c>
      <c r="AF204" s="183">
        <f>(0.8*C204*G204)/60</f>
        <v>1926.4</v>
      </c>
    </row>
    <row r="205" spans="1:33" x14ac:dyDescent="0.2">
      <c r="A205" s="36" t="s">
        <v>45</v>
      </c>
      <c r="B205" s="33">
        <v>12153</v>
      </c>
      <c r="C205" s="157">
        <v>434</v>
      </c>
      <c r="D205" s="21">
        <v>262</v>
      </c>
      <c r="E205" s="21">
        <v>8</v>
      </c>
      <c r="F205" s="50">
        <v>0.97</v>
      </c>
      <c r="G205" s="21">
        <v>237</v>
      </c>
      <c r="H205" s="21">
        <v>8</v>
      </c>
      <c r="I205" s="50">
        <v>0.96</v>
      </c>
      <c r="J205" s="21">
        <v>586</v>
      </c>
      <c r="K205" s="21">
        <v>40</v>
      </c>
      <c r="L205" s="49">
        <v>0.93</v>
      </c>
      <c r="M205" s="18" t="s">
        <v>112</v>
      </c>
      <c r="N205" s="153" t="s">
        <v>112</v>
      </c>
      <c r="O205" s="23">
        <v>1933</v>
      </c>
      <c r="P205" s="157">
        <v>2011</v>
      </c>
      <c r="Q205" s="18" t="s">
        <v>113</v>
      </c>
      <c r="R205" s="18">
        <v>18.2</v>
      </c>
      <c r="S205" s="143">
        <v>0.71</v>
      </c>
      <c r="T205" s="18" t="s">
        <v>114</v>
      </c>
      <c r="U205" s="18">
        <v>0.92</v>
      </c>
      <c r="V205" s="143">
        <v>0.92</v>
      </c>
      <c r="W205" s="23">
        <v>9228</v>
      </c>
      <c r="X205" s="5">
        <f t="shared" si="142"/>
        <v>0.75931868674401382</v>
      </c>
      <c r="Y205" s="5">
        <v>0</v>
      </c>
      <c r="Z205" s="20" t="s">
        <v>115</v>
      </c>
      <c r="AA205" s="80">
        <f t="shared" ref="AA205:AA217" si="143">C205/$C$2</f>
        <v>0.27124999999999999</v>
      </c>
      <c r="AB205" s="81">
        <f t="shared" ref="AB205:AB217" si="144">(C205*D205)/1000</f>
        <v>113.708</v>
      </c>
      <c r="AC205" s="82">
        <f t="shared" ref="AC205:AC217" si="145">(AB205)/$E$3</f>
        <v>0.47378333333333333</v>
      </c>
      <c r="AD205" s="83">
        <f t="shared" ref="AD205:AD217" si="146">(C205*G205)/1000</f>
        <v>102.858</v>
      </c>
      <c r="AE205" s="82">
        <f t="shared" ref="AE205:AE217" si="147">(AD205)/$G$3</f>
        <v>0.22959375000000001</v>
      </c>
      <c r="AF205" s="183">
        <f t="shared" ref="AF205:AF215" si="148">(0.8*C205*G205)/60</f>
        <v>1371.44</v>
      </c>
    </row>
    <row r="206" spans="1:33" x14ac:dyDescent="0.2">
      <c r="A206" s="36" t="s">
        <v>46</v>
      </c>
      <c r="B206" s="33">
        <v>10872</v>
      </c>
      <c r="C206" s="157">
        <v>351</v>
      </c>
      <c r="D206" s="21">
        <v>370</v>
      </c>
      <c r="E206" s="21">
        <v>7</v>
      </c>
      <c r="F206" s="50">
        <v>0.97</v>
      </c>
      <c r="G206" s="21">
        <v>498</v>
      </c>
      <c r="H206" s="21">
        <v>10</v>
      </c>
      <c r="I206" s="50">
        <v>0.97</v>
      </c>
      <c r="J206" s="21">
        <v>955</v>
      </c>
      <c r="K206" s="21">
        <v>37</v>
      </c>
      <c r="L206" s="49">
        <v>0.95</v>
      </c>
      <c r="M206" s="18">
        <v>7.61</v>
      </c>
      <c r="N206" s="153">
        <v>7.44</v>
      </c>
      <c r="O206" s="23">
        <v>2040</v>
      </c>
      <c r="P206" s="157">
        <v>1889</v>
      </c>
      <c r="Q206" s="18">
        <v>59.2</v>
      </c>
      <c r="R206" s="18">
        <v>9.76</v>
      </c>
      <c r="S206" s="143">
        <v>0.85</v>
      </c>
      <c r="T206" s="18">
        <v>12.4</v>
      </c>
      <c r="U206" s="18">
        <v>1.3</v>
      </c>
      <c r="V206" s="143">
        <v>0.88</v>
      </c>
      <c r="W206" s="23">
        <v>9506</v>
      </c>
      <c r="X206" s="5">
        <f t="shared" si="142"/>
        <v>0.8743561442236939</v>
      </c>
      <c r="Y206" s="5">
        <v>48</v>
      </c>
      <c r="Z206" s="20">
        <v>2</v>
      </c>
      <c r="AA206" s="80">
        <f t="shared" si="143"/>
        <v>0.21937499999999999</v>
      </c>
      <c r="AB206" s="81">
        <f t="shared" si="144"/>
        <v>129.87</v>
      </c>
      <c r="AC206" s="82">
        <f t="shared" si="145"/>
        <v>0.54112499999999997</v>
      </c>
      <c r="AD206" s="83">
        <f t="shared" si="146"/>
        <v>174.798</v>
      </c>
      <c r="AE206" s="82">
        <f t="shared" si="147"/>
        <v>0.39017410714285716</v>
      </c>
      <c r="AF206" s="183">
        <f t="shared" si="148"/>
        <v>2330.64</v>
      </c>
      <c r="AG206" t="s">
        <v>116</v>
      </c>
    </row>
    <row r="207" spans="1:33" x14ac:dyDescent="0.2">
      <c r="A207" s="36" t="s">
        <v>47</v>
      </c>
      <c r="B207" s="33">
        <v>16152</v>
      </c>
      <c r="C207" s="157">
        <v>538</v>
      </c>
      <c r="D207" s="21">
        <v>187</v>
      </c>
      <c r="E207" s="21">
        <v>19</v>
      </c>
      <c r="F207" s="50">
        <v>0.86</v>
      </c>
      <c r="G207" s="21">
        <v>204</v>
      </c>
      <c r="H207" s="21">
        <v>13</v>
      </c>
      <c r="I207" s="50">
        <v>0.92</v>
      </c>
      <c r="J207" s="21">
        <v>406</v>
      </c>
      <c r="K207" s="21">
        <v>48</v>
      </c>
      <c r="L207" s="49">
        <v>0.87</v>
      </c>
      <c r="M207" s="18">
        <v>7.24</v>
      </c>
      <c r="N207" s="153">
        <v>7.37</v>
      </c>
      <c r="O207" s="23">
        <v>1848</v>
      </c>
      <c r="P207" s="157">
        <v>1547</v>
      </c>
      <c r="Q207" s="18">
        <v>48.2</v>
      </c>
      <c r="R207" s="18">
        <v>8.6300000000000008</v>
      </c>
      <c r="S207" s="143">
        <v>0.79</v>
      </c>
      <c r="T207" s="18">
        <v>8.6</v>
      </c>
      <c r="U207" s="18">
        <v>0.83</v>
      </c>
      <c r="V207" s="143">
        <v>0.89</v>
      </c>
      <c r="W207" s="23">
        <v>11273</v>
      </c>
      <c r="X207" s="5">
        <f t="shared" si="142"/>
        <v>0.69793214462605246</v>
      </c>
      <c r="Y207" s="5">
        <v>0</v>
      </c>
      <c r="Z207" s="20">
        <v>19.3</v>
      </c>
      <c r="AA207" s="80">
        <f t="shared" si="143"/>
        <v>0.33624999999999999</v>
      </c>
      <c r="AB207" s="81">
        <f t="shared" si="144"/>
        <v>100.60599999999999</v>
      </c>
      <c r="AC207" s="82">
        <f t="shared" si="145"/>
        <v>0.41919166666666663</v>
      </c>
      <c r="AD207" s="83">
        <f t="shared" si="146"/>
        <v>109.752</v>
      </c>
      <c r="AE207" s="82">
        <f t="shared" si="147"/>
        <v>0.24498214285714284</v>
      </c>
      <c r="AF207" s="183">
        <f t="shared" si="148"/>
        <v>1463.3600000000001</v>
      </c>
    </row>
    <row r="208" spans="1:33" x14ac:dyDescent="0.2">
      <c r="A208" s="36" t="s">
        <v>48</v>
      </c>
      <c r="B208" s="33">
        <v>15100</v>
      </c>
      <c r="C208" s="157">
        <v>487</v>
      </c>
      <c r="D208" s="21">
        <v>127</v>
      </c>
      <c r="E208" s="21">
        <v>12</v>
      </c>
      <c r="F208" s="50">
        <v>0.84</v>
      </c>
      <c r="G208" s="21">
        <v>143</v>
      </c>
      <c r="H208" s="21">
        <v>9</v>
      </c>
      <c r="I208" s="50">
        <v>0.92</v>
      </c>
      <c r="J208" s="21">
        <v>354</v>
      </c>
      <c r="K208" s="21">
        <v>29</v>
      </c>
      <c r="L208" s="49">
        <v>0.9</v>
      </c>
      <c r="M208" s="18">
        <v>7.47</v>
      </c>
      <c r="N208" s="153">
        <v>7.55</v>
      </c>
      <c r="O208" s="23">
        <v>1848</v>
      </c>
      <c r="P208" s="157">
        <v>1704</v>
      </c>
      <c r="Q208" s="18">
        <v>45.5</v>
      </c>
      <c r="R208" s="18">
        <v>9.77</v>
      </c>
      <c r="S208" s="143">
        <v>0.78</v>
      </c>
      <c r="T208" s="18">
        <v>8.1</v>
      </c>
      <c r="U208" s="18">
        <v>1.02</v>
      </c>
      <c r="V208" s="143">
        <v>0.86</v>
      </c>
      <c r="W208" s="23">
        <v>11236</v>
      </c>
      <c r="X208" s="5">
        <f t="shared" si="142"/>
        <v>0.74410596026490061</v>
      </c>
      <c r="Y208" s="5">
        <v>33.82</v>
      </c>
      <c r="Z208" s="20">
        <v>20.8</v>
      </c>
      <c r="AA208" s="80">
        <f t="shared" si="143"/>
        <v>0.30437500000000001</v>
      </c>
      <c r="AB208" s="81">
        <f t="shared" si="144"/>
        <v>61.848999999999997</v>
      </c>
      <c r="AC208" s="82">
        <f t="shared" si="145"/>
        <v>0.25770416666666668</v>
      </c>
      <c r="AD208" s="83">
        <f t="shared" si="146"/>
        <v>69.641000000000005</v>
      </c>
      <c r="AE208" s="82">
        <f t="shared" si="147"/>
        <v>0.15544866071428573</v>
      </c>
      <c r="AF208" s="183">
        <f t="shared" si="148"/>
        <v>928.54666666666674</v>
      </c>
    </row>
    <row r="209" spans="1:32" x14ac:dyDescent="0.2">
      <c r="A209" s="36" t="s">
        <v>49</v>
      </c>
      <c r="B209" s="33">
        <v>23515</v>
      </c>
      <c r="C209" s="157">
        <v>784</v>
      </c>
      <c r="D209" s="21">
        <v>122</v>
      </c>
      <c r="E209" s="21">
        <v>9</v>
      </c>
      <c r="F209" s="50">
        <v>0.91</v>
      </c>
      <c r="G209" s="21">
        <v>126</v>
      </c>
      <c r="H209" s="21">
        <v>5</v>
      </c>
      <c r="I209" s="50">
        <v>0.95</v>
      </c>
      <c r="J209" s="21">
        <v>285</v>
      </c>
      <c r="K209" s="21">
        <v>17</v>
      </c>
      <c r="L209" s="49">
        <v>0.92</v>
      </c>
      <c r="M209" s="18">
        <v>7.15</v>
      </c>
      <c r="N209" s="153">
        <v>7.55</v>
      </c>
      <c r="O209" s="23">
        <v>1904</v>
      </c>
      <c r="P209" s="157">
        <v>1528</v>
      </c>
      <c r="Q209" s="18">
        <v>51.4</v>
      </c>
      <c r="R209" s="18">
        <v>6.49</v>
      </c>
      <c r="S209" s="143">
        <v>0.87</v>
      </c>
      <c r="T209" s="18">
        <v>10.6</v>
      </c>
      <c r="U209" s="18">
        <v>1.39</v>
      </c>
      <c r="V209" s="143">
        <v>0.88</v>
      </c>
      <c r="W209" s="23">
        <v>11278</v>
      </c>
      <c r="X209" s="5">
        <f t="shared" si="142"/>
        <v>0.47960876036572403</v>
      </c>
      <c r="Y209" s="5">
        <v>0</v>
      </c>
      <c r="Z209" s="20">
        <v>23.2</v>
      </c>
      <c r="AA209" s="80">
        <f t="shared" si="143"/>
        <v>0.49</v>
      </c>
      <c r="AB209" s="81">
        <f t="shared" si="144"/>
        <v>95.647999999999996</v>
      </c>
      <c r="AC209" s="82">
        <f t="shared" si="145"/>
        <v>0.3985333333333333</v>
      </c>
      <c r="AD209" s="83">
        <f t="shared" si="146"/>
        <v>98.784000000000006</v>
      </c>
      <c r="AE209" s="82">
        <f t="shared" si="147"/>
        <v>0.2205</v>
      </c>
      <c r="AF209" s="183">
        <f t="shared" si="148"/>
        <v>1317.1200000000001</v>
      </c>
    </row>
    <row r="210" spans="1:32" x14ac:dyDescent="0.2">
      <c r="A210" s="36" t="s">
        <v>50</v>
      </c>
      <c r="B210" s="33">
        <v>21136</v>
      </c>
      <c r="C210" s="157">
        <v>681.80645161290317</v>
      </c>
      <c r="D210" s="21">
        <v>180</v>
      </c>
      <c r="E210" s="21">
        <v>5.333333333333333</v>
      </c>
      <c r="F210" s="50">
        <v>0.85</v>
      </c>
      <c r="G210" s="21">
        <v>142</v>
      </c>
      <c r="H210" s="54">
        <v>5</v>
      </c>
      <c r="I210" s="50">
        <v>0.94</v>
      </c>
      <c r="J210" s="21">
        <v>343</v>
      </c>
      <c r="K210" s="21">
        <v>19</v>
      </c>
      <c r="L210" s="49">
        <v>0.84</v>
      </c>
      <c r="M210" s="18">
        <v>7.2759999999999989</v>
      </c>
      <c r="N210" s="153">
        <v>7.706666666666667</v>
      </c>
      <c r="O210" s="23">
        <v>1694.8</v>
      </c>
      <c r="P210" s="157">
        <v>1631</v>
      </c>
      <c r="Q210" s="18">
        <v>41.3</v>
      </c>
      <c r="R210" s="18">
        <v>9.1199999999999992</v>
      </c>
      <c r="S210" s="143">
        <v>0.76</v>
      </c>
      <c r="T210" s="18">
        <v>7.9</v>
      </c>
      <c r="U210" s="18">
        <v>0.97</v>
      </c>
      <c r="V210" s="143">
        <v>0.85</v>
      </c>
      <c r="W210" s="23">
        <v>12352</v>
      </c>
      <c r="X210" s="5">
        <f t="shared" si="142"/>
        <v>0.58440575321725963</v>
      </c>
      <c r="Y210" s="5">
        <v>24.14</v>
      </c>
      <c r="Z210" s="20">
        <v>21.7</v>
      </c>
      <c r="AA210" s="80">
        <f t="shared" si="143"/>
        <v>0.42612903225806448</v>
      </c>
      <c r="AB210" s="81">
        <f t="shared" si="144"/>
        <v>122.72516129032257</v>
      </c>
      <c r="AC210" s="82">
        <f t="shared" si="145"/>
        <v>0.51135483870967735</v>
      </c>
      <c r="AD210" s="83">
        <f t="shared" si="146"/>
        <v>96.816516129032252</v>
      </c>
      <c r="AE210" s="82">
        <f t="shared" si="147"/>
        <v>0.21610829493087555</v>
      </c>
      <c r="AF210" s="183">
        <f t="shared" si="148"/>
        <v>1290.88688172043</v>
      </c>
    </row>
    <row r="211" spans="1:32" x14ac:dyDescent="0.2">
      <c r="A211" s="36" t="s">
        <v>53</v>
      </c>
      <c r="B211" s="33">
        <v>24228</v>
      </c>
      <c r="C211" s="157">
        <v>782</v>
      </c>
      <c r="D211" s="21">
        <v>131</v>
      </c>
      <c r="E211" s="21">
        <v>8</v>
      </c>
      <c r="F211" s="50">
        <v>0.9</v>
      </c>
      <c r="G211" s="21">
        <v>84</v>
      </c>
      <c r="H211" s="54">
        <v>6</v>
      </c>
      <c r="I211" s="50">
        <v>0.89</v>
      </c>
      <c r="J211" s="21">
        <v>230</v>
      </c>
      <c r="K211" s="21">
        <v>25</v>
      </c>
      <c r="L211" s="49">
        <v>0.88</v>
      </c>
      <c r="M211" s="18">
        <v>7.58</v>
      </c>
      <c r="N211" s="153">
        <v>7.8</v>
      </c>
      <c r="O211" s="23">
        <v>1619</v>
      </c>
      <c r="P211" s="157">
        <v>1327</v>
      </c>
      <c r="Q211" s="18">
        <v>30.9</v>
      </c>
      <c r="R211" s="18">
        <v>7.26</v>
      </c>
      <c r="S211" s="143">
        <v>0.7</v>
      </c>
      <c r="T211" s="18">
        <v>5.7</v>
      </c>
      <c r="U211" s="18">
        <v>1.17</v>
      </c>
      <c r="V211" s="143">
        <v>0.73</v>
      </c>
      <c r="W211" s="23">
        <v>13609</v>
      </c>
      <c r="X211" s="5">
        <f t="shared" si="142"/>
        <v>0.56170546475152716</v>
      </c>
      <c r="Y211" s="5">
        <v>20.14</v>
      </c>
      <c r="Z211" s="20">
        <v>19.899999999999999</v>
      </c>
      <c r="AA211" s="80">
        <f t="shared" si="143"/>
        <v>0.48875000000000002</v>
      </c>
      <c r="AB211" s="81">
        <f t="shared" si="144"/>
        <v>102.44199999999999</v>
      </c>
      <c r="AC211" s="82">
        <f t="shared" si="145"/>
        <v>0.42684166666666662</v>
      </c>
      <c r="AD211" s="83">
        <f t="shared" si="146"/>
        <v>65.688000000000002</v>
      </c>
      <c r="AE211" s="82">
        <f t="shared" si="147"/>
        <v>0.14662500000000001</v>
      </c>
      <c r="AF211" s="183">
        <f t="shared" si="148"/>
        <v>875.84</v>
      </c>
    </row>
    <row r="212" spans="1:32" x14ac:dyDescent="0.2">
      <c r="A212" s="36" t="s">
        <v>56</v>
      </c>
      <c r="B212" s="33">
        <v>21827</v>
      </c>
      <c r="C212" s="157">
        <v>728</v>
      </c>
      <c r="D212" s="21">
        <v>196</v>
      </c>
      <c r="E212" s="21">
        <v>8</v>
      </c>
      <c r="F212" s="50">
        <v>0.92</v>
      </c>
      <c r="G212" s="21">
        <v>144</v>
      </c>
      <c r="H212" s="21">
        <v>5</v>
      </c>
      <c r="I212" s="50">
        <v>0.94</v>
      </c>
      <c r="J212" s="21">
        <v>481</v>
      </c>
      <c r="K212" s="21">
        <v>15</v>
      </c>
      <c r="L212" s="49">
        <v>0.92</v>
      </c>
      <c r="M212" s="18">
        <v>7.8</v>
      </c>
      <c r="N212" s="153">
        <v>7.8</v>
      </c>
      <c r="O212" s="23">
        <v>1593</v>
      </c>
      <c r="P212" s="157">
        <v>1544</v>
      </c>
      <c r="Q212" s="18">
        <v>33.5</v>
      </c>
      <c r="R212" s="18">
        <v>8.69</v>
      </c>
      <c r="S212" s="143">
        <v>0.56000000000000005</v>
      </c>
      <c r="T212" s="18">
        <v>6.2</v>
      </c>
      <c r="U212" s="18">
        <v>1.48</v>
      </c>
      <c r="V212" s="143">
        <v>0.69</v>
      </c>
      <c r="W212" s="23">
        <v>13451</v>
      </c>
      <c r="X212" s="5">
        <f t="shared" si="142"/>
        <v>0.61625509689833691</v>
      </c>
      <c r="Y212" s="5">
        <v>22.38</v>
      </c>
      <c r="Z212" s="20">
        <v>21.2</v>
      </c>
      <c r="AA212" s="80">
        <f t="shared" si="143"/>
        <v>0.45500000000000002</v>
      </c>
      <c r="AB212" s="81">
        <f t="shared" si="144"/>
        <v>142.68799999999999</v>
      </c>
      <c r="AC212" s="82">
        <f t="shared" si="145"/>
        <v>0.59453333333333325</v>
      </c>
      <c r="AD212" s="83">
        <f t="shared" si="146"/>
        <v>104.83199999999999</v>
      </c>
      <c r="AE212" s="82">
        <f t="shared" si="147"/>
        <v>0.23399999999999999</v>
      </c>
      <c r="AF212" s="183">
        <f t="shared" si="148"/>
        <v>1397.7599999999998</v>
      </c>
    </row>
    <row r="213" spans="1:32" x14ac:dyDescent="0.2">
      <c r="A213" s="36" t="s">
        <v>58</v>
      </c>
      <c r="B213" s="33">
        <v>22758</v>
      </c>
      <c r="C213" s="157">
        <v>734</v>
      </c>
      <c r="D213" s="21">
        <v>170</v>
      </c>
      <c r="E213" s="21">
        <v>7</v>
      </c>
      <c r="F213" s="50">
        <v>0.96</v>
      </c>
      <c r="G213" s="21">
        <v>248</v>
      </c>
      <c r="H213" s="21">
        <v>6</v>
      </c>
      <c r="I213" s="50">
        <v>0.97</v>
      </c>
      <c r="J213" s="21">
        <v>450</v>
      </c>
      <c r="K213" s="21">
        <v>23</v>
      </c>
      <c r="L213" s="49">
        <v>0.94</v>
      </c>
      <c r="M213" s="18">
        <v>7.3674999999999997</v>
      </c>
      <c r="N213" s="153">
        <v>7.5640000000000001</v>
      </c>
      <c r="O213" s="23">
        <v>1613.4</v>
      </c>
      <c r="P213" s="157">
        <v>1549</v>
      </c>
      <c r="Q213" s="18">
        <v>38.200000000000003</v>
      </c>
      <c r="R213" s="18">
        <v>5.15</v>
      </c>
      <c r="S213" s="143">
        <v>0.88</v>
      </c>
      <c r="T213" s="18">
        <v>8.1999999999999993</v>
      </c>
      <c r="U213" s="18">
        <v>1.49</v>
      </c>
      <c r="V213" s="143">
        <v>0.79</v>
      </c>
      <c r="W213" s="23">
        <v>12793</v>
      </c>
      <c r="X213" s="5">
        <f t="shared" si="142"/>
        <v>0.56213199753932686</v>
      </c>
      <c r="Y213" s="5">
        <v>0</v>
      </c>
      <c r="Z213" s="20">
        <v>2</v>
      </c>
      <c r="AA213" s="80">
        <f t="shared" si="143"/>
        <v>0.45874999999999999</v>
      </c>
      <c r="AB213" s="81">
        <f t="shared" si="144"/>
        <v>124.78</v>
      </c>
      <c r="AC213" s="82">
        <f t="shared" si="145"/>
        <v>0.51991666666666669</v>
      </c>
      <c r="AD213" s="83">
        <f t="shared" si="146"/>
        <v>182.03200000000001</v>
      </c>
      <c r="AE213" s="82">
        <f t="shared" si="147"/>
        <v>0.40632142857142861</v>
      </c>
      <c r="AF213" s="183">
        <f t="shared" si="148"/>
        <v>2427.0933333333332</v>
      </c>
    </row>
    <row r="214" spans="1:32" x14ac:dyDescent="0.2">
      <c r="A214" s="36" t="s">
        <v>60</v>
      </c>
      <c r="B214" s="33">
        <v>26749</v>
      </c>
      <c r="C214" s="157">
        <v>892</v>
      </c>
      <c r="D214" s="21">
        <v>113</v>
      </c>
      <c r="E214" s="21">
        <v>5</v>
      </c>
      <c r="F214" s="50">
        <v>0.93</v>
      </c>
      <c r="G214" s="21">
        <v>145</v>
      </c>
      <c r="H214" s="21">
        <v>5</v>
      </c>
      <c r="I214" s="50">
        <v>0.97</v>
      </c>
      <c r="J214" s="21">
        <v>412</v>
      </c>
      <c r="K214" s="21">
        <v>16</v>
      </c>
      <c r="L214" s="49">
        <v>0.95</v>
      </c>
      <c r="M214" s="18">
        <v>7.56</v>
      </c>
      <c r="N214" s="153">
        <v>7.64</v>
      </c>
      <c r="O214" s="23">
        <v>2255</v>
      </c>
      <c r="P214" s="157">
        <v>1821</v>
      </c>
      <c r="Q214" s="18">
        <v>41.7</v>
      </c>
      <c r="R214" s="18">
        <v>6.04</v>
      </c>
      <c r="S214" s="143">
        <v>0.84</v>
      </c>
      <c r="T214" s="18">
        <v>5.4</v>
      </c>
      <c r="U214" s="18">
        <v>1.01</v>
      </c>
      <c r="V214" s="143">
        <v>0.77</v>
      </c>
      <c r="W214" s="23">
        <v>11564</v>
      </c>
      <c r="X214" s="5">
        <f t="shared" si="142"/>
        <v>0.43231522673744815</v>
      </c>
      <c r="Y214" s="5">
        <v>15.82</v>
      </c>
      <c r="Z214" s="20">
        <v>20</v>
      </c>
      <c r="AA214" s="80">
        <f t="shared" si="143"/>
        <v>0.5575</v>
      </c>
      <c r="AB214" s="81">
        <f t="shared" si="144"/>
        <v>100.79600000000001</v>
      </c>
      <c r="AC214" s="82">
        <f t="shared" si="145"/>
        <v>0.41998333333333338</v>
      </c>
      <c r="AD214" s="83">
        <f t="shared" si="146"/>
        <v>129.34</v>
      </c>
      <c r="AE214" s="82">
        <f t="shared" si="147"/>
        <v>0.28870535714285717</v>
      </c>
      <c r="AF214" s="183">
        <f t="shared" si="148"/>
        <v>1724.5333333333333</v>
      </c>
    </row>
    <row r="215" spans="1:32" ht="13.5" thickBot="1" x14ac:dyDescent="0.25">
      <c r="A215" s="36" t="s">
        <v>63</v>
      </c>
      <c r="B215" s="34">
        <v>24139</v>
      </c>
      <c r="C215" s="157">
        <v>779</v>
      </c>
      <c r="D215" s="28">
        <v>97</v>
      </c>
      <c r="E215" s="28">
        <v>5</v>
      </c>
      <c r="F215" s="49">
        <v>0.94</v>
      </c>
      <c r="G215" s="31">
        <v>180</v>
      </c>
      <c r="H215" s="28">
        <v>4</v>
      </c>
      <c r="I215" s="49">
        <v>0.97</v>
      </c>
      <c r="J215" s="31">
        <v>386</v>
      </c>
      <c r="K215" s="28">
        <v>21</v>
      </c>
      <c r="L215" s="49">
        <v>0.91</v>
      </c>
      <c r="M215" s="18">
        <v>7.39</v>
      </c>
      <c r="N215" s="153">
        <v>7.62</v>
      </c>
      <c r="O215" s="23">
        <v>2285</v>
      </c>
      <c r="P215" s="157">
        <v>1877</v>
      </c>
      <c r="Q215" s="18">
        <v>26.8</v>
      </c>
      <c r="R215" s="18">
        <v>4.49</v>
      </c>
      <c r="S215" s="143">
        <v>0.84</v>
      </c>
      <c r="T215" s="18">
        <v>4.5999999999999996</v>
      </c>
      <c r="U215" s="18">
        <v>1.25</v>
      </c>
      <c r="V215" s="143">
        <v>0.76</v>
      </c>
      <c r="W215" s="24">
        <v>10992</v>
      </c>
      <c r="X215" s="5">
        <f t="shared" si="142"/>
        <v>0.45536269108082356</v>
      </c>
      <c r="Y215" s="44">
        <v>21.56</v>
      </c>
      <c r="Z215" s="47">
        <v>19</v>
      </c>
      <c r="AA215" s="80">
        <f t="shared" si="143"/>
        <v>0.486875</v>
      </c>
      <c r="AB215" s="81">
        <f t="shared" si="144"/>
        <v>75.563000000000002</v>
      </c>
      <c r="AC215" s="82">
        <f t="shared" si="145"/>
        <v>0.31484583333333332</v>
      </c>
      <c r="AD215" s="83">
        <f t="shared" si="146"/>
        <v>140.22</v>
      </c>
      <c r="AE215" s="82">
        <f t="shared" si="147"/>
        <v>0.31299107142857141</v>
      </c>
      <c r="AF215" s="183">
        <f t="shared" si="148"/>
        <v>1869.6000000000001</v>
      </c>
    </row>
    <row r="216" spans="1:32" ht="13.5" thickTop="1" x14ac:dyDescent="0.2">
      <c r="A216" s="39" t="s">
        <v>117</v>
      </c>
      <c r="B216" s="40">
        <f>SUM(B204:B215)</f>
        <v>234630</v>
      </c>
      <c r="C216" s="144"/>
      <c r="D216" s="48"/>
      <c r="E216" s="48"/>
      <c r="F216" s="48"/>
      <c r="G216" s="48"/>
      <c r="H216" s="48"/>
      <c r="I216" s="48"/>
      <c r="J216" s="48"/>
      <c r="K216" s="48"/>
      <c r="L216" s="48"/>
      <c r="M216" s="43"/>
      <c r="N216" s="154"/>
      <c r="O216" s="158"/>
      <c r="P216" s="144"/>
      <c r="Q216" s="43"/>
      <c r="R216" s="43"/>
      <c r="S216" s="144"/>
      <c r="T216" s="43"/>
      <c r="U216" s="43"/>
      <c r="V216" s="144"/>
      <c r="W216" s="40">
        <f>SUM(W204:W215)</f>
        <v>138741</v>
      </c>
      <c r="X216" s="42"/>
      <c r="Y216" s="40">
        <f>SUM(Y204:Y215)</f>
        <v>210.85999999999996</v>
      </c>
      <c r="Z216" s="41"/>
      <c r="AA216" s="107"/>
      <c r="AB216" s="108"/>
      <c r="AC216" s="109"/>
      <c r="AD216" s="110"/>
      <c r="AE216" s="109"/>
      <c r="AF216" s="187"/>
    </row>
    <row r="217" spans="1:32" ht="13.5" thickBot="1" x14ac:dyDescent="0.25">
      <c r="A217" s="38" t="s">
        <v>118</v>
      </c>
      <c r="B217" s="6">
        <f t="shared" ref="B217:V217" si="149">SUM(AVERAGE(B204:B215))</f>
        <v>19552.5</v>
      </c>
      <c r="C217" s="145">
        <f t="shared" si="149"/>
        <v>642.23387096774195</v>
      </c>
      <c r="D217" s="115">
        <f t="shared" si="149"/>
        <v>185.91666666666666</v>
      </c>
      <c r="E217" s="115">
        <f t="shared" si="149"/>
        <v>8.1944444444444446</v>
      </c>
      <c r="F217" s="106">
        <f>SUM(AVERAGE(F204:F215))</f>
        <v>0.91916666666666658</v>
      </c>
      <c r="G217" s="115">
        <f>SUM(AVERAGE(G204:G215))</f>
        <v>202.58333333333334</v>
      </c>
      <c r="H217" s="115">
        <f>SUM(AVERAGE(H204:H215))</f>
        <v>6.833333333333333</v>
      </c>
      <c r="I217" s="106">
        <f>SUM(AVERAGE(I204:I215))</f>
        <v>0.94833333333333358</v>
      </c>
      <c r="J217" s="115">
        <f t="shared" si="149"/>
        <v>452.08333333333331</v>
      </c>
      <c r="K217" s="115">
        <f t="shared" si="149"/>
        <v>26.5</v>
      </c>
      <c r="L217" s="106">
        <f>SUM(AVERAGE(L204:L215))</f>
        <v>0.91333333333333322</v>
      </c>
      <c r="M217" s="117">
        <f t="shared" si="149"/>
        <v>7.4475909090909083</v>
      </c>
      <c r="N217" s="155">
        <f t="shared" si="149"/>
        <v>7.5927878787878775</v>
      </c>
      <c r="O217" s="123">
        <f t="shared" si="149"/>
        <v>1887.1000000000001</v>
      </c>
      <c r="P217" s="145">
        <f t="shared" si="149"/>
        <v>1691.25</v>
      </c>
      <c r="Q217" s="117">
        <f t="shared" si="149"/>
        <v>44.18181818181818</v>
      </c>
      <c r="R217" s="117">
        <f t="shared" si="149"/>
        <v>8.9766666666666683</v>
      </c>
      <c r="S217" s="148">
        <f t="shared" si="149"/>
        <v>0.78500000000000003</v>
      </c>
      <c r="T217" s="117">
        <f t="shared" si="149"/>
        <v>8.2272727272727284</v>
      </c>
      <c r="U217" s="117">
        <f t="shared" si="149"/>
        <v>1.1441666666666668</v>
      </c>
      <c r="V217" s="148">
        <f t="shared" si="149"/>
        <v>0.8291666666666665</v>
      </c>
      <c r="W217" s="6">
        <f>SUM(AVERAGE(W204:W215))</f>
        <v>11561.75</v>
      </c>
      <c r="X217" s="116">
        <f>SUM(AVERAGE(X204:X215))</f>
        <v>0.62363672229398248</v>
      </c>
      <c r="Y217" s="6">
        <f>SUM(AVERAGE(Y204:Y215))</f>
        <v>17.571666666666662</v>
      </c>
      <c r="Z217" s="115">
        <f>SUM(AVERAGE(Z204:Z215))</f>
        <v>17.2</v>
      </c>
      <c r="AA217" s="111">
        <f t="shared" si="143"/>
        <v>0.40139616935483874</v>
      </c>
      <c r="AB217" s="112">
        <f t="shared" si="144"/>
        <v>119.40198051075269</v>
      </c>
      <c r="AC217" s="113">
        <f t="shared" si="145"/>
        <v>0.49750825212813621</v>
      </c>
      <c r="AD217" s="114">
        <f t="shared" si="146"/>
        <v>130.10587836021506</v>
      </c>
      <c r="AE217" s="113">
        <f t="shared" si="147"/>
        <v>0.29041490705405149</v>
      </c>
      <c r="AF217" s="190">
        <f>AVERAGE(AF204:AF215)</f>
        <v>1576.9350179211469</v>
      </c>
    </row>
    <row r="218" spans="1:32" ht="13.5" thickTop="1" x14ac:dyDescent="0.2"/>
    <row r="219" spans="1:32" ht="13.5" thickBot="1" x14ac:dyDescent="0.25"/>
    <row r="220" spans="1:32" x14ac:dyDescent="0.2">
      <c r="A220" s="60" t="s">
        <v>5</v>
      </c>
      <c r="B220" s="61" t="s">
        <v>6</v>
      </c>
      <c r="C220" s="150" t="s">
        <v>6</v>
      </c>
      <c r="D220" s="61" t="s">
        <v>7</v>
      </c>
      <c r="E220" s="61" t="s">
        <v>8</v>
      </c>
      <c r="F220" s="179" t="s">
        <v>2</v>
      </c>
      <c r="G220" s="118" t="s">
        <v>9</v>
      </c>
      <c r="H220" s="61" t="s">
        <v>10</v>
      </c>
      <c r="I220" s="179" t="s">
        <v>3</v>
      </c>
      <c r="J220" s="61" t="s">
        <v>11</v>
      </c>
      <c r="K220" s="61" t="s">
        <v>12</v>
      </c>
      <c r="L220" s="179" t="s">
        <v>13</v>
      </c>
      <c r="M220" s="61" t="s">
        <v>14</v>
      </c>
      <c r="N220" s="150" t="s">
        <v>15</v>
      </c>
      <c r="O220" s="118" t="s">
        <v>16</v>
      </c>
      <c r="P220" s="150" t="s">
        <v>17</v>
      </c>
      <c r="Q220" s="118" t="s">
        <v>18</v>
      </c>
      <c r="R220" s="61" t="s">
        <v>19</v>
      </c>
      <c r="S220" s="179" t="s">
        <v>20</v>
      </c>
      <c r="T220" s="61" t="s">
        <v>21</v>
      </c>
      <c r="U220" s="61" t="s">
        <v>22</v>
      </c>
      <c r="V220" s="179" t="s">
        <v>23</v>
      </c>
      <c r="W220" s="62" t="s">
        <v>24</v>
      </c>
      <c r="X220" s="62" t="s">
        <v>25</v>
      </c>
      <c r="Y220" s="61" t="s">
        <v>26</v>
      </c>
      <c r="Z220" s="63" t="s">
        <v>27</v>
      </c>
      <c r="AA220" s="96" t="s">
        <v>28</v>
      </c>
      <c r="AB220" s="97" t="s">
        <v>29</v>
      </c>
      <c r="AC220" s="98" t="s">
        <v>30</v>
      </c>
      <c r="AD220" s="99" t="s">
        <v>28</v>
      </c>
      <c r="AE220" s="98" t="s">
        <v>28</v>
      </c>
      <c r="AF220" s="96" t="s">
        <v>122</v>
      </c>
    </row>
    <row r="221" spans="1:32" ht="13.5" thickBot="1" x14ac:dyDescent="0.25">
      <c r="A221" s="64" t="s">
        <v>119</v>
      </c>
      <c r="B221" s="65" t="s">
        <v>32</v>
      </c>
      <c r="C221" s="151" t="s">
        <v>33</v>
      </c>
      <c r="D221" s="65" t="s">
        <v>34</v>
      </c>
      <c r="E221" s="65" t="s">
        <v>34</v>
      </c>
      <c r="F221" s="180" t="s">
        <v>35</v>
      </c>
      <c r="G221" s="119" t="s">
        <v>34</v>
      </c>
      <c r="H221" s="65" t="s">
        <v>34</v>
      </c>
      <c r="I221" s="180" t="s">
        <v>35</v>
      </c>
      <c r="J221" s="65" t="s">
        <v>34</v>
      </c>
      <c r="K221" s="65" t="s">
        <v>34</v>
      </c>
      <c r="L221" s="180" t="s">
        <v>35</v>
      </c>
      <c r="M221" s="65"/>
      <c r="N221" s="151"/>
      <c r="O221" s="119"/>
      <c r="P221" s="151"/>
      <c r="Q221" s="119"/>
      <c r="R221" s="65"/>
      <c r="S221" s="180" t="s">
        <v>35</v>
      </c>
      <c r="T221" s="65"/>
      <c r="U221" s="65"/>
      <c r="V221" s="180" t="s">
        <v>35</v>
      </c>
      <c r="W221" s="67" t="s">
        <v>36</v>
      </c>
      <c r="X221" s="66" t="s">
        <v>37</v>
      </c>
      <c r="Y221" s="65" t="s">
        <v>38</v>
      </c>
      <c r="Z221" s="68" t="s">
        <v>39</v>
      </c>
      <c r="AA221" s="76" t="s">
        <v>6</v>
      </c>
      <c r="AB221" s="77" t="s">
        <v>40</v>
      </c>
      <c r="AC221" s="78" t="s">
        <v>41</v>
      </c>
      <c r="AD221" s="79" t="s">
        <v>42</v>
      </c>
      <c r="AE221" s="78" t="s">
        <v>43</v>
      </c>
      <c r="AF221" s="181" t="s">
        <v>123</v>
      </c>
    </row>
    <row r="222" spans="1:32" x14ac:dyDescent="0.2">
      <c r="A222" s="69" t="s">
        <v>44</v>
      </c>
      <c r="B222" s="182">
        <v>21227</v>
      </c>
      <c r="C222" s="156">
        <v>685</v>
      </c>
      <c r="D222" s="70">
        <v>75</v>
      </c>
      <c r="E222" s="70">
        <v>7</v>
      </c>
      <c r="F222" s="135">
        <v>92</v>
      </c>
      <c r="G222" s="120">
        <v>74</v>
      </c>
      <c r="H222" s="71">
        <v>6</v>
      </c>
      <c r="I222" s="135">
        <v>93</v>
      </c>
      <c r="J222" s="72">
        <v>177</v>
      </c>
      <c r="K222" s="70">
        <v>23</v>
      </c>
      <c r="L222" s="135">
        <v>84</v>
      </c>
      <c r="M222" s="73">
        <v>7.54</v>
      </c>
      <c r="N222" s="152">
        <v>7.55</v>
      </c>
      <c r="O222" s="74">
        <v>1461</v>
      </c>
      <c r="P222" s="156">
        <v>1720</v>
      </c>
      <c r="Q222" s="149">
        <v>21.4</v>
      </c>
      <c r="R222" s="73">
        <v>8.92</v>
      </c>
      <c r="S222" s="135">
        <v>61</v>
      </c>
      <c r="T222" s="73">
        <v>4.4000000000000004</v>
      </c>
      <c r="U222" s="73">
        <v>0.37</v>
      </c>
      <c r="V222" s="135">
        <v>92</v>
      </c>
      <c r="W222" s="74">
        <v>10556</v>
      </c>
      <c r="X222" s="5">
        <f t="shared" ref="X222:X233" si="150">W222/B222</f>
        <v>0.49729118575399256</v>
      </c>
      <c r="Y222" s="75">
        <v>21.26</v>
      </c>
      <c r="Z222" s="20">
        <v>20</v>
      </c>
      <c r="AA222" s="80">
        <f>C222/$C$2</f>
        <v>0.42812499999999998</v>
      </c>
      <c r="AB222" s="81">
        <f>(C222*D222)/1000</f>
        <v>51.375</v>
      </c>
      <c r="AC222" s="82">
        <f>(AB222)/$E$3</f>
        <v>0.21406249999999999</v>
      </c>
      <c r="AD222" s="83">
        <f>(C222*G222)/1000</f>
        <v>50.69</v>
      </c>
      <c r="AE222" s="82">
        <f>(AD222)/$G$3</f>
        <v>0.11314732142857142</v>
      </c>
      <c r="AF222" s="183">
        <f>(0.8*C222*G222)/60</f>
        <v>675.86666666666667</v>
      </c>
    </row>
    <row r="223" spans="1:32" x14ac:dyDescent="0.2">
      <c r="A223" s="36" t="s">
        <v>45</v>
      </c>
      <c r="B223" s="182">
        <v>20628</v>
      </c>
      <c r="C223" s="157">
        <v>737</v>
      </c>
      <c r="D223" s="21">
        <v>125</v>
      </c>
      <c r="E223" s="37">
        <v>9</v>
      </c>
      <c r="F223" s="136">
        <v>92</v>
      </c>
      <c r="G223" s="120">
        <v>123</v>
      </c>
      <c r="H223" s="56">
        <v>7</v>
      </c>
      <c r="I223" s="136">
        <v>95</v>
      </c>
      <c r="J223" s="59">
        <v>304</v>
      </c>
      <c r="K223" s="30">
        <v>37</v>
      </c>
      <c r="L223" s="136">
        <v>87</v>
      </c>
      <c r="M223" s="18">
        <v>7.54</v>
      </c>
      <c r="N223" s="153">
        <v>7.83</v>
      </c>
      <c r="O223" s="23">
        <v>1623</v>
      </c>
      <c r="P223" s="157">
        <v>1660</v>
      </c>
      <c r="Q223" s="140">
        <v>28.6</v>
      </c>
      <c r="R223" s="18">
        <v>10.19</v>
      </c>
      <c r="S223" s="136">
        <v>63</v>
      </c>
      <c r="T223" s="18">
        <v>9.6</v>
      </c>
      <c r="U223" s="18">
        <v>1</v>
      </c>
      <c r="V223" s="136">
        <v>85</v>
      </c>
      <c r="W223" s="23">
        <v>9506</v>
      </c>
      <c r="X223" s="5">
        <f t="shared" si="150"/>
        <v>0.46082993988753151</v>
      </c>
      <c r="Y223" s="5">
        <v>25.44</v>
      </c>
      <c r="Z223" s="20">
        <v>19.899999999999999</v>
      </c>
      <c r="AA223" s="80">
        <f t="shared" ref="AA223:AA233" si="151">C223/$C$2</f>
        <v>0.46062500000000001</v>
      </c>
      <c r="AB223" s="81">
        <f t="shared" ref="AB223:AB233" si="152">(C223*D223)/1000</f>
        <v>92.125</v>
      </c>
      <c r="AC223" s="82">
        <f t="shared" ref="AC223:AC235" si="153">(AB223)/$E$3</f>
        <v>0.38385416666666666</v>
      </c>
      <c r="AD223" s="83">
        <f t="shared" ref="AD223:AD233" si="154">(C223*G223)/1000</f>
        <v>90.650999999999996</v>
      </c>
      <c r="AE223" s="82">
        <f t="shared" ref="AE223:AE235" si="155">(AD223)/$G$3</f>
        <v>0.20234598214285712</v>
      </c>
      <c r="AF223" s="183">
        <f t="shared" ref="AF223:AF233" si="156">(0.8*C223*G223)/60</f>
        <v>1208.68</v>
      </c>
    </row>
    <row r="224" spans="1:32" x14ac:dyDescent="0.2">
      <c r="A224" s="36" t="s">
        <v>46</v>
      </c>
      <c r="B224" s="182">
        <v>26010</v>
      </c>
      <c r="C224" s="157">
        <v>839</v>
      </c>
      <c r="D224" s="21">
        <v>179</v>
      </c>
      <c r="E224" s="37">
        <v>7</v>
      </c>
      <c r="F224" s="136">
        <v>93</v>
      </c>
      <c r="G224" s="59">
        <v>166</v>
      </c>
      <c r="H224" s="56">
        <v>8</v>
      </c>
      <c r="I224" s="136">
        <v>94</v>
      </c>
      <c r="J224" s="55">
        <v>388</v>
      </c>
      <c r="K224" s="30">
        <v>28</v>
      </c>
      <c r="L224" s="136">
        <v>88</v>
      </c>
      <c r="M224" s="18">
        <v>7.41</v>
      </c>
      <c r="N224" s="153">
        <v>7.65</v>
      </c>
      <c r="O224" s="23">
        <v>1520</v>
      </c>
      <c r="P224" s="157">
        <v>1363</v>
      </c>
      <c r="Q224" s="140">
        <v>39.299999999999997</v>
      </c>
      <c r="R224" s="18">
        <v>11.74</v>
      </c>
      <c r="S224" s="136">
        <v>70</v>
      </c>
      <c r="T224" s="18">
        <v>8.3000000000000007</v>
      </c>
      <c r="U224" s="18">
        <v>0.52</v>
      </c>
      <c r="V224" s="136">
        <v>91</v>
      </c>
      <c r="W224" s="23">
        <v>11416</v>
      </c>
      <c r="X224" s="5">
        <f t="shared" si="150"/>
        <v>0.43890811226451365</v>
      </c>
      <c r="Y224" s="5">
        <v>20.34</v>
      </c>
      <c r="Z224" s="20">
        <v>19.8</v>
      </c>
      <c r="AA224" s="80">
        <f t="shared" si="151"/>
        <v>0.52437500000000004</v>
      </c>
      <c r="AB224" s="81">
        <f t="shared" si="152"/>
        <v>150.18100000000001</v>
      </c>
      <c r="AC224" s="82">
        <f t="shared" si="153"/>
        <v>0.62575416666666672</v>
      </c>
      <c r="AD224" s="83">
        <f t="shared" si="154"/>
        <v>139.274</v>
      </c>
      <c r="AE224" s="82">
        <f t="shared" si="155"/>
        <v>0.31087946428571428</v>
      </c>
      <c r="AF224" s="183">
        <f t="shared" si="156"/>
        <v>1856.9866666666669</v>
      </c>
    </row>
    <row r="225" spans="1:32" x14ac:dyDescent="0.2">
      <c r="A225" s="36" t="s">
        <v>47</v>
      </c>
      <c r="B225" s="182">
        <v>23598</v>
      </c>
      <c r="C225" s="157">
        <v>786.6</v>
      </c>
      <c r="D225" s="21">
        <v>427.5</v>
      </c>
      <c r="E225" s="37">
        <v>11.666666666666666</v>
      </c>
      <c r="F225" s="136">
        <v>95.064750000000004</v>
      </c>
      <c r="G225" s="59">
        <v>305</v>
      </c>
      <c r="H225" s="56">
        <v>6.333333333333333</v>
      </c>
      <c r="I225" s="136">
        <v>94.764250000000004</v>
      </c>
      <c r="J225" s="55">
        <v>723.25</v>
      </c>
      <c r="K225" s="30">
        <v>29.933333333333334</v>
      </c>
      <c r="L225" s="136">
        <v>93.500749999999996</v>
      </c>
      <c r="M225" s="18">
        <v>7.5274999999999999</v>
      </c>
      <c r="N225" s="153">
        <v>7.6616666666666662</v>
      </c>
      <c r="O225" s="23">
        <v>1925</v>
      </c>
      <c r="P225" s="157">
        <v>1432.3333333333333</v>
      </c>
      <c r="Q225" s="140">
        <v>55.400000000000006</v>
      </c>
      <c r="R225" s="18">
        <v>13.676666666666668</v>
      </c>
      <c r="S225" s="136">
        <v>73.599249999999998</v>
      </c>
      <c r="T225" s="18">
        <v>9.01</v>
      </c>
      <c r="U225" s="18">
        <v>1.2483333333333333</v>
      </c>
      <c r="V225" s="136">
        <v>83.724250000000012</v>
      </c>
      <c r="W225" s="23">
        <v>10995</v>
      </c>
      <c r="X225" s="5">
        <f t="shared" si="150"/>
        <v>0.4659293160437325</v>
      </c>
      <c r="Y225" s="5">
        <v>23.3</v>
      </c>
      <c r="Z225" s="20">
        <v>19.3</v>
      </c>
      <c r="AA225" s="80">
        <f t="shared" si="151"/>
        <v>0.49162500000000003</v>
      </c>
      <c r="AB225" s="81">
        <f t="shared" si="152"/>
        <v>336.2715</v>
      </c>
      <c r="AC225" s="82">
        <f t="shared" si="153"/>
        <v>1.4011312499999999</v>
      </c>
      <c r="AD225" s="83">
        <f t="shared" si="154"/>
        <v>239.91300000000001</v>
      </c>
      <c r="AE225" s="82">
        <f t="shared" si="155"/>
        <v>0.53552008928571426</v>
      </c>
      <c r="AF225" s="183">
        <f t="shared" si="156"/>
        <v>3198.8400000000006</v>
      </c>
    </row>
    <row r="226" spans="1:32" x14ac:dyDescent="0.2">
      <c r="A226" s="36" t="s">
        <v>48</v>
      </c>
      <c r="B226" s="182">
        <v>22460</v>
      </c>
      <c r="C226" s="157">
        <v>724.51612903225805</v>
      </c>
      <c r="D226" s="21">
        <v>303.25</v>
      </c>
      <c r="E226" s="37">
        <v>10</v>
      </c>
      <c r="F226" s="136">
        <v>95.541249999999991</v>
      </c>
      <c r="G226" s="59">
        <v>245</v>
      </c>
      <c r="H226" s="56">
        <v>7</v>
      </c>
      <c r="I226" s="136">
        <v>96.870999999999995</v>
      </c>
      <c r="J226" s="55">
        <v>599.5</v>
      </c>
      <c r="K226" s="30">
        <v>32.36</v>
      </c>
      <c r="L226" s="136">
        <v>93.449250000000006</v>
      </c>
      <c r="M226" s="18">
        <v>7.4975000000000005</v>
      </c>
      <c r="N226" s="153">
        <v>7.8280000000000003</v>
      </c>
      <c r="O226" s="23">
        <v>1606</v>
      </c>
      <c r="P226" s="157">
        <v>1503.8</v>
      </c>
      <c r="Q226" s="140">
        <v>63.875</v>
      </c>
      <c r="R226" s="18">
        <v>10.378000000000002</v>
      </c>
      <c r="S226" s="136">
        <v>80.372</v>
      </c>
      <c r="T226" s="18">
        <v>11.7475</v>
      </c>
      <c r="U226" s="18">
        <v>1.6</v>
      </c>
      <c r="V226" s="136">
        <v>84.270250000000004</v>
      </c>
      <c r="W226" s="23">
        <v>11447</v>
      </c>
      <c r="X226" s="5">
        <f t="shared" si="150"/>
        <v>0.50966162065894927</v>
      </c>
      <c r="Y226" s="5">
        <v>21.64</v>
      </c>
      <c r="Z226" s="20">
        <v>19.100000000000001</v>
      </c>
      <c r="AA226" s="80">
        <f t="shared" si="151"/>
        <v>0.45282258064516129</v>
      </c>
      <c r="AB226" s="81">
        <f t="shared" si="152"/>
        <v>219.70951612903224</v>
      </c>
      <c r="AC226" s="82">
        <f t="shared" si="153"/>
        <v>0.91545631720430098</v>
      </c>
      <c r="AD226" s="83">
        <f t="shared" si="154"/>
        <v>177.50645161290322</v>
      </c>
      <c r="AE226" s="82">
        <f t="shared" si="155"/>
        <v>0.39621975806451609</v>
      </c>
      <c r="AF226" s="183">
        <f t="shared" si="156"/>
        <v>2366.7526881720428</v>
      </c>
    </row>
    <row r="227" spans="1:32" x14ac:dyDescent="0.2">
      <c r="A227" s="36" t="s">
        <v>49</v>
      </c>
      <c r="B227" s="182">
        <v>25363</v>
      </c>
      <c r="C227" s="157">
        <v>845.43333333333328</v>
      </c>
      <c r="D227" s="184">
        <v>104.2</v>
      </c>
      <c r="E227" s="37">
        <v>8.3333333333333339</v>
      </c>
      <c r="F227" s="136">
        <v>91.227200000000011</v>
      </c>
      <c r="G227" s="59">
        <v>118</v>
      </c>
      <c r="H227" s="56">
        <v>7.5</v>
      </c>
      <c r="I227" s="136">
        <v>92.916600000000003</v>
      </c>
      <c r="J227" s="55">
        <v>358</v>
      </c>
      <c r="K227" s="30">
        <v>24.3</v>
      </c>
      <c r="L227" s="136">
        <v>92.288800000000009</v>
      </c>
      <c r="M227" s="18">
        <v>7.75</v>
      </c>
      <c r="N227" s="153">
        <v>7.9383333333333335</v>
      </c>
      <c r="O227" s="23">
        <v>1450.8</v>
      </c>
      <c r="P227" s="157">
        <v>1232.5</v>
      </c>
      <c r="Q227" s="140">
        <v>59.86</v>
      </c>
      <c r="R227" s="18">
        <v>5.6649999999999991</v>
      </c>
      <c r="S227" s="136">
        <v>91.156599999999997</v>
      </c>
      <c r="T227" s="18">
        <v>7.556</v>
      </c>
      <c r="U227" s="18">
        <v>1.23</v>
      </c>
      <c r="V227" s="136">
        <v>80.900199999999998</v>
      </c>
      <c r="W227" s="23">
        <v>11642</v>
      </c>
      <c r="X227" s="5">
        <f t="shared" si="150"/>
        <v>0.45901510073729446</v>
      </c>
      <c r="Y227" s="5">
        <v>18.36</v>
      </c>
      <c r="Z227" s="20">
        <v>18.100000000000001</v>
      </c>
      <c r="AA227" s="80">
        <f t="shared" si="151"/>
        <v>0.52839583333333329</v>
      </c>
      <c r="AB227" s="81">
        <f t="shared" si="152"/>
        <v>88.094153333333338</v>
      </c>
      <c r="AC227" s="82">
        <f t="shared" si="153"/>
        <v>0.36705897222222222</v>
      </c>
      <c r="AD227" s="83">
        <f t="shared" si="154"/>
        <v>99.761133333333333</v>
      </c>
      <c r="AE227" s="82">
        <f t="shared" si="155"/>
        <v>0.22268110119047618</v>
      </c>
      <c r="AF227" s="183">
        <f t="shared" si="156"/>
        <v>1330.1484444444445</v>
      </c>
    </row>
    <row r="228" spans="1:32" x14ac:dyDescent="0.2">
      <c r="A228" s="36" t="s">
        <v>50</v>
      </c>
      <c r="B228" s="182">
        <v>25854</v>
      </c>
      <c r="C228" s="157">
        <v>834</v>
      </c>
      <c r="D228" s="184">
        <v>72.599999999999994</v>
      </c>
      <c r="E228" s="37">
        <v>7</v>
      </c>
      <c r="F228" s="136">
        <v>88.733999999999995</v>
      </c>
      <c r="G228" s="59">
        <v>102</v>
      </c>
      <c r="H228" s="57">
        <v>6.166666666666667</v>
      </c>
      <c r="I228" s="136">
        <v>92.727199999999996</v>
      </c>
      <c r="J228" s="55">
        <v>214</v>
      </c>
      <c r="K228" s="30">
        <v>18.21</v>
      </c>
      <c r="L228" s="136">
        <v>91.411000000000016</v>
      </c>
      <c r="M228" s="18">
        <v>7.5860000000000003</v>
      </c>
      <c r="N228" s="153">
        <v>7.7957142857142872</v>
      </c>
      <c r="O228" s="23">
        <v>1463</v>
      </c>
      <c r="P228" s="157">
        <v>1463.1428571428571</v>
      </c>
      <c r="Q228" s="140">
        <v>39.119999999999997</v>
      </c>
      <c r="R228" s="18">
        <v>6.8416666666666659</v>
      </c>
      <c r="S228" s="136">
        <v>82.213200000000001</v>
      </c>
      <c r="T228" s="18">
        <v>7.0659999999999998</v>
      </c>
      <c r="U228" s="18">
        <v>1.0628571428571427</v>
      </c>
      <c r="V228" s="136">
        <v>82.391400000000004</v>
      </c>
      <c r="W228" s="23">
        <v>12647</v>
      </c>
      <c r="X228" s="5">
        <f t="shared" si="150"/>
        <v>0.48916995435909338</v>
      </c>
      <c r="Y228" s="5">
        <v>23.76</v>
      </c>
      <c r="Z228" s="20">
        <v>18.3</v>
      </c>
      <c r="AA228" s="80">
        <f t="shared" si="151"/>
        <v>0.52124999999999999</v>
      </c>
      <c r="AB228" s="81">
        <f t="shared" si="152"/>
        <v>60.548399999999994</v>
      </c>
      <c r="AC228" s="82">
        <f t="shared" si="153"/>
        <v>0.25228499999999998</v>
      </c>
      <c r="AD228" s="83">
        <f t="shared" si="154"/>
        <v>85.067999999999998</v>
      </c>
      <c r="AE228" s="82">
        <f t="shared" si="155"/>
        <v>0.18988392857142858</v>
      </c>
      <c r="AF228" s="183">
        <f t="shared" si="156"/>
        <v>1134.2400000000002</v>
      </c>
    </row>
    <row r="229" spans="1:32" x14ac:dyDescent="0.2">
      <c r="A229" s="36" t="s">
        <v>53</v>
      </c>
      <c r="B229" s="182">
        <v>28078</v>
      </c>
      <c r="C229" s="157">
        <v>906</v>
      </c>
      <c r="D229" s="184">
        <v>110</v>
      </c>
      <c r="E229" s="37">
        <v>10</v>
      </c>
      <c r="F229" s="136">
        <v>89</v>
      </c>
      <c r="G229" s="59">
        <v>100</v>
      </c>
      <c r="H229" s="57">
        <v>7</v>
      </c>
      <c r="I229" s="136">
        <v>90</v>
      </c>
      <c r="J229" s="55">
        <v>230</v>
      </c>
      <c r="K229" s="30">
        <v>25</v>
      </c>
      <c r="L229" s="136">
        <v>88</v>
      </c>
      <c r="M229" s="18">
        <v>7.55</v>
      </c>
      <c r="N229" s="153">
        <v>7.82</v>
      </c>
      <c r="O229" s="23">
        <v>1660</v>
      </c>
      <c r="P229" s="157">
        <v>1559</v>
      </c>
      <c r="Q229" s="140">
        <v>40.6</v>
      </c>
      <c r="R229" s="18">
        <v>11.6</v>
      </c>
      <c r="S229" s="136">
        <v>69</v>
      </c>
      <c r="T229" s="18">
        <v>6</v>
      </c>
      <c r="U229" s="18">
        <v>0.34</v>
      </c>
      <c r="V229" s="136">
        <v>94</v>
      </c>
      <c r="W229" s="23">
        <v>11790</v>
      </c>
      <c r="X229" s="5">
        <f t="shared" si="150"/>
        <v>0.41990170240045588</v>
      </c>
      <c r="Y229" s="5">
        <v>21.5</v>
      </c>
      <c r="Z229" s="20">
        <v>19.399999999999999</v>
      </c>
      <c r="AA229" s="80">
        <f t="shared" si="151"/>
        <v>0.56625000000000003</v>
      </c>
      <c r="AB229" s="81">
        <f t="shared" si="152"/>
        <v>99.66</v>
      </c>
      <c r="AC229" s="82">
        <f t="shared" si="153"/>
        <v>0.41525000000000001</v>
      </c>
      <c r="AD229" s="83">
        <f t="shared" si="154"/>
        <v>90.6</v>
      </c>
      <c r="AE229" s="82">
        <f t="shared" si="155"/>
        <v>0.20223214285714283</v>
      </c>
      <c r="AF229" s="183">
        <f t="shared" si="156"/>
        <v>1208</v>
      </c>
    </row>
    <row r="230" spans="1:32" x14ac:dyDescent="0.2">
      <c r="A230" s="36" t="s">
        <v>56</v>
      </c>
      <c r="B230" s="182">
        <v>24771</v>
      </c>
      <c r="C230" s="157">
        <v>825.7</v>
      </c>
      <c r="D230" s="184">
        <v>192.33333333333334</v>
      </c>
      <c r="E230" s="37">
        <v>10</v>
      </c>
      <c r="F230" s="136">
        <v>90.796000000000006</v>
      </c>
      <c r="G230" s="59">
        <v>81.25</v>
      </c>
      <c r="H230" s="56">
        <v>6.25</v>
      </c>
      <c r="I230" s="136">
        <v>91.630499999999998</v>
      </c>
      <c r="J230" s="55">
        <v>302</v>
      </c>
      <c r="K230" s="30">
        <v>17.116</v>
      </c>
      <c r="L230" s="136">
        <v>91.581500000000005</v>
      </c>
      <c r="M230" s="18">
        <v>7.6924999999999999</v>
      </c>
      <c r="N230" s="153">
        <v>7.734</v>
      </c>
      <c r="O230" s="23">
        <v>1765.25</v>
      </c>
      <c r="P230" s="157">
        <v>1713.4</v>
      </c>
      <c r="Q230" s="140">
        <v>31.4</v>
      </c>
      <c r="R230" s="18">
        <v>9.2049999999999983</v>
      </c>
      <c r="S230" s="136">
        <v>68.807749999999999</v>
      </c>
      <c r="T230" s="18">
        <v>5.3174999999999999</v>
      </c>
      <c r="U230" s="18">
        <v>0.98499999999999999</v>
      </c>
      <c r="V230" s="136">
        <v>81.700749999999999</v>
      </c>
      <c r="W230" s="23">
        <v>9517</v>
      </c>
      <c r="X230" s="5">
        <f t="shared" si="150"/>
        <v>0.38419926526987203</v>
      </c>
      <c r="Y230" s="5">
        <v>20.100000000000001</v>
      </c>
      <c r="Z230" s="20">
        <v>20.399999999999999</v>
      </c>
      <c r="AA230" s="80">
        <f t="shared" si="151"/>
        <v>0.51606249999999998</v>
      </c>
      <c r="AB230" s="81">
        <f t="shared" si="152"/>
        <v>158.80963333333335</v>
      </c>
      <c r="AC230" s="82">
        <f t="shared" si="153"/>
        <v>0.66170680555555561</v>
      </c>
      <c r="AD230" s="83">
        <f t="shared" si="154"/>
        <v>67.088125000000005</v>
      </c>
      <c r="AE230" s="82">
        <f t="shared" si="155"/>
        <v>0.14975027901785715</v>
      </c>
      <c r="AF230" s="183">
        <f t="shared" si="156"/>
        <v>894.50833333333344</v>
      </c>
    </row>
    <row r="231" spans="1:32" x14ac:dyDescent="0.2">
      <c r="A231" s="36" t="s">
        <v>58</v>
      </c>
      <c r="B231" s="182">
        <v>25259</v>
      </c>
      <c r="C231" s="157">
        <v>814.80645161290317</v>
      </c>
      <c r="D231" s="184">
        <v>102</v>
      </c>
      <c r="E231" s="37">
        <v>7.5714285714285712</v>
      </c>
      <c r="F231" s="136">
        <v>90.908999999999992</v>
      </c>
      <c r="G231" s="59">
        <v>139</v>
      </c>
      <c r="H231" s="56">
        <v>6</v>
      </c>
      <c r="I231" s="136">
        <v>95.285799999999995</v>
      </c>
      <c r="J231" s="55">
        <v>291.2</v>
      </c>
      <c r="K231" s="30">
        <v>22.114285714285717</v>
      </c>
      <c r="L231" s="136">
        <v>91.922600000000003</v>
      </c>
      <c r="M231" s="18">
        <v>7.6924999999999999</v>
      </c>
      <c r="N231" s="153">
        <v>7.734</v>
      </c>
      <c r="O231" s="23">
        <v>1765.25</v>
      </c>
      <c r="P231" s="157">
        <v>1713.4</v>
      </c>
      <c r="Q231" s="140">
        <v>46.019999999999996</v>
      </c>
      <c r="R231" s="18">
        <v>11.912857142857144</v>
      </c>
      <c r="S231" s="136">
        <v>72.587000000000018</v>
      </c>
      <c r="T231" s="18">
        <v>8.3659999999999997</v>
      </c>
      <c r="U231" s="18">
        <v>2.15</v>
      </c>
      <c r="V231" s="136">
        <v>78.924199999999999</v>
      </c>
      <c r="W231" s="23">
        <v>9062</v>
      </c>
      <c r="X231" s="5">
        <f t="shared" si="150"/>
        <v>0.35876321311215803</v>
      </c>
      <c r="Y231" s="5">
        <v>42.08</v>
      </c>
      <c r="Z231" s="20">
        <v>18.600000000000001</v>
      </c>
      <c r="AA231" s="80">
        <f t="shared" si="151"/>
        <v>0.50925403225806454</v>
      </c>
      <c r="AB231" s="81">
        <f t="shared" si="152"/>
        <v>83.110258064516117</v>
      </c>
      <c r="AC231" s="82">
        <f t="shared" si="153"/>
        <v>0.34629274193548382</v>
      </c>
      <c r="AD231" s="83">
        <f t="shared" si="154"/>
        <v>113.25809677419355</v>
      </c>
      <c r="AE231" s="82">
        <f t="shared" si="155"/>
        <v>0.25280825172811061</v>
      </c>
      <c r="AF231" s="183">
        <f t="shared" si="156"/>
        <v>1510.1079569892472</v>
      </c>
    </row>
    <row r="232" spans="1:32" x14ac:dyDescent="0.2">
      <c r="A232" s="36" t="s">
        <v>60</v>
      </c>
      <c r="B232" s="182">
        <v>22374</v>
      </c>
      <c r="C232" s="157">
        <v>745.8</v>
      </c>
      <c r="D232" s="184">
        <v>120</v>
      </c>
      <c r="E232" s="37">
        <v>5.166666666666667</v>
      </c>
      <c r="F232" s="136">
        <v>95.05</v>
      </c>
      <c r="G232" s="121">
        <v>128</v>
      </c>
      <c r="H232" s="56">
        <v>5.166666666666667</v>
      </c>
      <c r="I232" s="136">
        <v>95.478399999999993</v>
      </c>
      <c r="J232" s="58">
        <v>305.60000000000002</v>
      </c>
      <c r="K232" s="30">
        <v>26.983333333333331</v>
      </c>
      <c r="L232" s="136">
        <v>90.065600000000018</v>
      </c>
      <c r="M232" s="18">
        <v>7.596000000000001</v>
      </c>
      <c r="N232" s="153">
        <v>7.583333333333333</v>
      </c>
      <c r="O232" s="23">
        <v>2338</v>
      </c>
      <c r="P232" s="157">
        <v>1968.1666666666667</v>
      </c>
      <c r="Q232" s="140">
        <v>49.660000000000004</v>
      </c>
      <c r="R232" s="18">
        <v>10.448333333333334</v>
      </c>
      <c r="S232" s="136">
        <v>75.289400000000001</v>
      </c>
      <c r="T232" s="18">
        <v>8.4240000000000013</v>
      </c>
      <c r="U232" s="18">
        <v>2.02</v>
      </c>
      <c r="V232" s="136">
        <v>74.371800000000007</v>
      </c>
      <c r="W232" s="23">
        <v>8545</v>
      </c>
      <c r="X232" s="5">
        <f t="shared" si="150"/>
        <v>0.38191651023509432</v>
      </c>
      <c r="Y232" s="5">
        <v>23.26</v>
      </c>
      <c r="Z232" s="20">
        <v>18.7</v>
      </c>
      <c r="AA232" s="80">
        <f t="shared" si="151"/>
        <v>0.46612499999999996</v>
      </c>
      <c r="AB232" s="81">
        <f t="shared" si="152"/>
        <v>89.495999999999995</v>
      </c>
      <c r="AC232" s="82">
        <f t="shared" si="153"/>
        <v>0.37289999999999995</v>
      </c>
      <c r="AD232" s="83">
        <f t="shared" si="154"/>
        <v>95.462399999999988</v>
      </c>
      <c r="AE232" s="82">
        <f t="shared" si="155"/>
        <v>0.21308571428571427</v>
      </c>
      <c r="AF232" s="183">
        <f t="shared" si="156"/>
        <v>1272.8319999999999</v>
      </c>
    </row>
    <row r="233" spans="1:32" ht="13.5" thickBot="1" x14ac:dyDescent="0.25">
      <c r="A233" s="36" t="s">
        <v>63</v>
      </c>
      <c r="B233" s="185">
        <v>20724</v>
      </c>
      <c r="C233" s="157">
        <v>668.51612903225805</v>
      </c>
      <c r="D233" s="186">
        <v>105</v>
      </c>
      <c r="E233" s="28">
        <v>4.2</v>
      </c>
      <c r="F233" s="137">
        <v>95.051999999999992</v>
      </c>
      <c r="G233" s="59">
        <v>140</v>
      </c>
      <c r="H233" s="31">
        <v>4.4000000000000004</v>
      </c>
      <c r="I233" s="137">
        <v>96.897249999999985</v>
      </c>
      <c r="J233" s="55">
        <v>298.25</v>
      </c>
      <c r="K233" s="31">
        <v>21.9</v>
      </c>
      <c r="L233" s="137">
        <v>92.47999999999999</v>
      </c>
      <c r="M233" s="18">
        <v>7.6549999999999994</v>
      </c>
      <c r="N233" s="153">
        <v>7.6519999999999992</v>
      </c>
      <c r="O233" s="23">
        <v>2094.5</v>
      </c>
      <c r="P233" s="157">
        <v>1966.6</v>
      </c>
      <c r="Q233" s="140">
        <v>54.274999999999999</v>
      </c>
      <c r="R233" s="18">
        <v>9.5239999999999991</v>
      </c>
      <c r="S233" s="137">
        <v>82.096499999999992</v>
      </c>
      <c r="T233" s="18">
        <v>8.74</v>
      </c>
      <c r="U233" s="18">
        <v>0.80800000000000005</v>
      </c>
      <c r="V233" s="137">
        <v>89.061499999999995</v>
      </c>
      <c r="W233" s="24">
        <v>8712</v>
      </c>
      <c r="X233" s="5">
        <f t="shared" si="150"/>
        <v>0.42038216560509556</v>
      </c>
      <c r="Y233" s="44">
        <v>25.8</v>
      </c>
      <c r="Z233" s="47">
        <v>18.2</v>
      </c>
      <c r="AA233" s="80">
        <f t="shared" si="151"/>
        <v>0.41782258064516126</v>
      </c>
      <c r="AB233" s="81">
        <f t="shared" si="152"/>
        <v>70.194193548387091</v>
      </c>
      <c r="AC233" s="82">
        <f t="shared" si="153"/>
        <v>0.29247580645161286</v>
      </c>
      <c r="AD233" s="83">
        <f t="shared" si="154"/>
        <v>93.592258064516116</v>
      </c>
      <c r="AE233" s="82">
        <f t="shared" si="155"/>
        <v>0.20891129032258063</v>
      </c>
      <c r="AF233" s="183">
        <f t="shared" si="156"/>
        <v>1247.8967741935485</v>
      </c>
    </row>
    <row r="234" spans="1:32" ht="13.5" thickTop="1" x14ac:dyDescent="0.2">
      <c r="A234" s="39" t="s">
        <v>120</v>
      </c>
      <c r="B234" s="40">
        <f>SUM(B222:B233)</f>
        <v>286346</v>
      </c>
      <c r="C234" s="144"/>
      <c r="D234" s="48"/>
      <c r="E234" s="48"/>
      <c r="F234" s="129"/>
      <c r="G234" s="122"/>
      <c r="H234" s="48"/>
      <c r="I234" s="129"/>
      <c r="J234" s="48"/>
      <c r="K234" s="48"/>
      <c r="L234" s="129"/>
      <c r="M234" s="43"/>
      <c r="N234" s="154"/>
      <c r="O234" s="158"/>
      <c r="P234" s="144"/>
      <c r="Q234" s="141"/>
      <c r="R234" s="43"/>
      <c r="S234" s="129"/>
      <c r="T234" s="43"/>
      <c r="U234" s="43"/>
      <c r="V234" s="129"/>
      <c r="W234" s="40">
        <f>SUM(W222:W233)</f>
        <v>125835</v>
      </c>
      <c r="X234" s="42"/>
      <c r="Y234" s="40">
        <f>SUM(Y222:Y233)</f>
        <v>286.83999999999997</v>
      </c>
      <c r="Z234" s="41"/>
      <c r="AA234" s="107"/>
      <c r="AB234" s="108"/>
      <c r="AC234" s="109"/>
      <c r="AD234" s="110"/>
      <c r="AE234" s="109"/>
      <c r="AF234" s="187"/>
    </row>
    <row r="235" spans="1:32" ht="13.5" thickBot="1" x14ac:dyDescent="0.25">
      <c r="A235" s="38" t="s">
        <v>121</v>
      </c>
      <c r="B235" s="6">
        <f t="shared" ref="B235:V235" si="157">SUM(AVERAGE(B222:B233))</f>
        <v>23862.166666666668</v>
      </c>
      <c r="C235" s="145">
        <f t="shared" si="157"/>
        <v>784.36433691756258</v>
      </c>
      <c r="D235" s="115">
        <f t="shared" si="157"/>
        <v>159.65694444444443</v>
      </c>
      <c r="E235" s="115">
        <f t="shared" si="157"/>
        <v>8.0781746031746042</v>
      </c>
      <c r="F235" s="188">
        <f>SUM(AVERAGE(F222:F233))</f>
        <v>92.36451666666666</v>
      </c>
      <c r="G235" s="123">
        <f>SUM(AVERAGE(G222:G233))</f>
        <v>143.4375</v>
      </c>
      <c r="H235" s="115">
        <f>SUM(AVERAGE(H222:H233))</f>
        <v>6.4013888888888895</v>
      </c>
      <c r="I235" s="189">
        <f>SUM(AVERAGE(I222:I233))</f>
        <v>94.047583333333321</v>
      </c>
      <c r="J235" s="115">
        <f t="shared" si="157"/>
        <v>349.23333333333329</v>
      </c>
      <c r="K235" s="115">
        <f t="shared" si="157"/>
        <v>25.493079365079367</v>
      </c>
      <c r="L235" s="189">
        <f>SUM(AVERAGE(L222:L233))</f>
        <v>90.308291666666662</v>
      </c>
      <c r="M235" s="117">
        <f t="shared" si="157"/>
        <v>7.5864166666666657</v>
      </c>
      <c r="N235" s="155">
        <f t="shared" si="157"/>
        <v>7.7314206349206342</v>
      </c>
      <c r="O235" s="123">
        <f t="shared" si="157"/>
        <v>1722.6499999999999</v>
      </c>
      <c r="P235" s="145">
        <f t="shared" si="157"/>
        <v>1607.945238095238</v>
      </c>
      <c r="Q235" s="142">
        <f t="shared" si="157"/>
        <v>44.125833333333333</v>
      </c>
      <c r="R235" s="117">
        <f t="shared" si="157"/>
        <v>10.008460317460317</v>
      </c>
      <c r="S235" s="189">
        <f t="shared" si="157"/>
        <v>74.093474999999998</v>
      </c>
      <c r="T235" s="117">
        <f t="shared" si="157"/>
        <v>7.8772500000000001</v>
      </c>
      <c r="U235" s="117">
        <f t="shared" si="157"/>
        <v>1.1111825396825397</v>
      </c>
      <c r="V235" s="189">
        <f t="shared" si="157"/>
        <v>84.778695833333344</v>
      </c>
      <c r="W235" s="6">
        <f>SUM(AVERAGE(W222:W233))</f>
        <v>10486.25</v>
      </c>
      <c r="X235" s="116">
        <f>SUM(AVERAGE(X222:X233))</f>
        <v>0.44049734052731537</v>
      </c>
      <c r="Y235" s="6">
        <f>SUM(AVERAGE(Y222:Y233))</f>
        <v>23.903333333333332</v>
      </c>
      <c r="Z235" s="115">
        <f>SUM(AVERAGE(Z222:Z233))</f>
        <v>19.149999999999999</v>
      </c>
      <c r="AA235" s="111">
        <f t="shared" ref="AA235" si="158">C235/$C$2</f>
        <v>0.49022771057347664</v>
      </c>
      <c r="AB235" s="112">
        <f t="shared" ref="AB235" si="159">(C235*D235)/1000</f>
        <v>125.2292133634508</v>
      </c>
      <c r="AC235" s="113">
        <f t="shared" si="153"/>
        <v>0.5217883890143783</v>
      </c>
      <c r="AD235" s="114">
        <f t="shared" ref="AD235" si="160">(C235*G235)/1000</f>
        <v>112.50725957661288</v>
      </c>
      <c r="AE235" s="113">
        <f t="shared" si="155"/>
        <v>0.25113227584065373</v>
      </c>
      <c r="AF235" s="190">
        <f>AVERAGE(AF222:AF233)</f>
        <v>1492.0716275388293</v>
      </c>
    </row>
    <row r="236" spans="1:32" ht="13.5" thickTop="1" x14ac:dyDescent="0.2"/>
    <row r="237" spans="1:32" ht="13.5" thickBot="1" x14ac:dyDescent="0.25"/>
    <row r="238" spans="1:32" x14ac:dyDescent="0.2">
      <c r="A238" s="60" t="s">
        <v>5</v>
      </c>
      <c r="B238" s="61" t="s">
        <v>6</v>
      </c>
      <c r="C238" s="150" t="s">
        <v>6</v>
      </c>
      <c r="D238" s="61" t="s">
        <v>7</v>
      </c>
      <c r="E238" s="61" t="s">
        <v>8</v>
      </c>
      <c r="F238" s="179" t="s">
        <v>2</v>
      </c>
      <c r="G238" s="118" t="s">
        <v>9</v>
      </c>
      <c r="H238" s="61" t="s">
        <v>10</v>
      </c>
      <c r="I238" s="179" t="s">
        <v>3</v>
      </c>
      <c r="J238" s="61" t="s">
        <v>11</v>
      </c>
      <c r="K238" s="61" t="s">
        <v>12</v>
      </c>
      <c r="L238" s="179" t="s">
        <v>13</v>
      </c>
      <c r="M238" s="61" t="s">
        <v>14</v>
      </c>
      <c r="N238" s="150" t="s">
        <v>15</v>
      </c>
      <c r="O238" s="118" t="s">
        <v>16</v>
      </c>
      <c r="P238" s="150" t="s">
        <v>17</v>
      </c>
      <c r="Q238" s="118" t="s">
        <v>18</v>
      </c>
      <c r="R238" s="61" t="s">
        <v>19</v>
      </c>
      <c r="S238" s="179" t="s">
        <v>20</v>
      </c>
      <c r="T238" s="61" t="s">
        <v>21</v>
      </c>
      <c r="U238" s="61" t="s">
        <v>22</v>
      </c>
      <c r="V238" s="179" t="s">
        <v>23</v>
      </c>
      <c r="W238" s="62" t="s">
        <v>24</v>
      </c>
      <c r="X238" s="62" t="s">
        <v>25</v>
      </c>
      <c r="Y238" s="61" t="s">
        <v>26</v>
      </c>
      <c r="Z238" s="63" t="s">
        <v>27</v>
      </c>
      <c r="AA238" s="96" t="s">
        <v>28</v>
      </c>
      <c r="AB238" s="97" t="s">
        <v>29</v>
      </c>
      <c r="AC238" s="98" t="s">
        <v>30</v>
      </c>
      <c r="AD238" s="99" t="s">
        <v>28</v>
      </c>
      <c r="AE238" s="98" t="s">
        <v>28</v>
      </c>
      <c r="AF238" s="96" t="s">
        <v>122</v>
      </c>
    </row>
    <row r="239" spans="1:32" ht="13.5" thickBot="1" x14ac:dyDescent="0.25">
      <c r="A239" s="64" t="s">
        <v>124</v>
      </c>
      <c r="B239" s="65" t="s">
        <v>32</v>
      </c>
      <c r="C239" s="151" t="s">
        <v>33</v>
      </c>
      <c r="D239" s="65" t="s">
        <v>34</v>
      </c>
      <c r="E239" s="65" t="s">
        <v>34</v>
      </c>
      <c r="F239" s="180" t="s">
        <v>35</v>
      </c>
      <c r="G239" s="119" t="s">
        <v>34</v>
      </c>
      <c r="H239" s="65" t="s">
        <v>34</v>
      </c>
      <c r="I239" s="180" t="s">
        <v>35</v>
      </c>
      <c r="J239" s="65" t="s">
        <v>34</v>
      </c>
      <c r="K239" s="65" t="s">
        <v>34</v>
      </c>
      <c r="L239" s="180" t="s">
        <v>35</v>
      </c>
      <c r="M239" s="65"/>
      <c r="N239" s="151"/>
      <c r="O239" s="119"/>
      <c r="P239" s="151"/>
      <c r="Q239" s="119"/>
      <c r="R239" s="65"/>
      <c r="S239" s="180" t="s">
        <v>35</v>
      </c>
      <c r="T239" s="65"/>
      <c r="U239" s="65"/>
      <c r="V239" s="180" t="s">
        <v>35</v>
      </c>
      <c r="W239" s="67" t="s">
        <v>36</v>
      </c>
      <c r="X239" s="66" t="s">
        <v>37</v>
      </c>
      <c r="Y239" s="65" t="s">
        <v>38</v>
      </c>
      <c r="Z239" s="68" t="s">
        <v>39</v>
      </c>
      <c r="AA239" s="76" t="s">
        <v>6</v>
      </c>
      <c r="AB239" s="77" t="s">
        <v>40</v>
      </c>
      <c r="AC239" s="78" t="s">
        <v>41</v>
      </c>
      <c r="AD239" s="79" t="s">
        <v>42</v>
      </c>
      <c r="AE239" s="78" t="s">
        <v>43</v>
      </c>
      <c r="AF239" s="181" t="s">
        <v>123</v>
      </c>
    </row>
    <row r="240" spans="1:32" x14ac:dyDescent="0.2">
      <c r="A240" s="69" t="s">
        <v>44</v>
      </c>
      <c r="B240" s="182">
        <v>20380</v>
      </c>
      <c r="C240" s="156">
        <v>657.41899999999998</v>
      </c>
      <c r="D240" s="191">
        <v>365.4</v>
      </c>
      <c r="E240" s="191">
        <v>8.5</v>
      </c>
      <c r="F240" s="192">
        <v>96.342600000000004</v>
      </c>
      <c r="G240" s="193">
        <v>378</v>
      </c>
      <c r="H240" s="194">
        <v>7.333333333333333</v>
      </c>
      <c r="I240" s="192">
        <v>96.995399999999989</v>
      </c>
      <c r="J240" s="195">
        <v>780.4</v>
      </c>
      <c r="K240" s="191">
        <v>31.766666666666666</v>
      </c>
      <c r="L240" s="192">
        <v>94.972800000000007</v>
      </c>
      <c r="M240" s="73">
        <v>7.5740000000000007</v>
      </c>
      <c r="N240" s="152">
        <v>7.7266666666666666</v>
      </c>
      <c r="O240" s="74">
        <v>2408</v>
      </c>
      <c r="P240" s="156">
        <v>2150.8333333333335</v>
      </c>
      <c r="Q240" s="149">
        <v>73.119999999999976</v>
      </c>
      <c r="R240" s="73">
        <v>12.378333333333336</v>
      </c>
      <c r="S240" s="192">
        <v>82.084400000000002</v>
      </c>
      <c r="T240" s="73">
        <v>12.049999999999999</v>
      </c>
      <c r="U240" s="73">
        <v>1.2749999999999999</v>
      </c>
      <c r="V240" s="192">
        <v>84.133200000000002</v>
      </c>
      <c r="W240" s="74">
        <v>9275</v>
      </c>
      <c r="X240" s="5">
        <f t="shared" ref="X240:X251" si="161">W240/B240</f>
        <v>0.45510304219823355</v>
      </c>
      <c r="Y240" s="75">
        <v>0</v>
      </c>
      <c r="Z240" s="20" t="s">
        <v>95</v>
      </c>
      <c r="AA240" s="80">
        <f>C240/$C$2</f>
        <v>0.41088687499999998</v>
      </c>
      <c r="AB240" s="81">
        <f>(C240*D240)/1000</f>
        <v>240.22090259999996</v>
      </c>
      <c r="AC240" s="82">
        <f>(AB240)/$E$3</f>
        <v>1.0009204274999999</v>
      </c>
      <c r="AD240" s="83">
        <f>(C240*G240)/1000</f>
        <v>248.50438199999999</v>
      </c>
      <c r="AE240" s="82">
        <f>(AD240)/$G$3</f>
        <v>0.55469728124999995</v>
      </c>
      <c r="AF240" s="183">
        <f>(0.8*C240*G240)/60</f>
        <v>3313.39176</v>
      </c>
    </row>
    <row r="241" spans="1:32" x14ac:dyDescent="0.2">
      <c r="A241" s="36" t="s">
        <v>45</v>
      </c>
      <c r="B241" s="182">
        <v>19444</v>
      </c>
      <c r="C241" s="157">
        <v>694.42857142857144</v>
      </c>
      <c r="D241" s="196">
        <v>164.8</v>
      </c>
      <c r="E241" s="197">
        <v>8.2857142857142865</v>
      </c>
      <c r="F241" s="198">
        <v>94.831199999999995</v>
      </c>
      <c r="G241" s="193">
        <v>208</v>
      </c>
      <c r="H241" s="199">
        <v>6.4285714285714288</v>
      </c>
      <c r="I241" s="198">
        <v>96.841800000000006</v>
      </c>
      <c r="J241" s="200">
        <v>424.8</v>
      </c>
      <c r="K241" s="201">
        <v>32.828571428571429</v>
      </c>
      <c r="L241" s="198">
        <v>92.182600000000008</v>
      </c>
      <c r="M241" s="18">
        <v>7.6400000000000006</v>
      </c>
      <c r="N241" s="153">
        <v>7.7228571428571433</v>
      </c>
      <c r="O241" s="23">
        <v>2390</v>
      </c>
      <c r="P241" s="157">
        <v>2091.1428571428573</v>
      </c>
      <c r="Q241" s="140">
        <v>55.679999999999993</v>
      </c>
      <c r="R241" s="18">
        <v>11.974285714285713</v>
      </c>
      <c r="S241" s="198">
        <v>78.480999999999995</v>
      </c>
      <c r="T241" s="18">
        <v>10.005999999999998</v>
      </c>
      <c r="U241" s="18">
        <v>1.5999999999999999</v>
      </c>
      <c r="V241" s="198">
        <v>85.391599999999997</v>
      </c>
      <c r="W241" s="23">
        <v>10756</v>
      </c>
      <c r="X241" s="5">
        <f t="shared" si="161"/>
        <v>0.55317835836247686</v>
      </c>
      <c r="Y241" s="5">
        <v>26.84</v>
      </c>
      <c r="Z241" s="20">
        <v>18.5</v>
      </c>
      <c r="AA241" s="80">
        <f t="shared" ref="AA241:AA251" si="162">C241/$C$2</f>
        <v>0.43401785714285718</v>
      </c>
      <c r="AB241" s="81">
        <f t="shared" ref="AB241:AB251" si="163">(C241*D241)/1000</f>
        <v>114.44182857142859</v>
      </c>
      <c r="AC241" s="82">
        <f t="shared" ref="AC241:AC251" si="164">(AB241)/$E$3</f>
        <v>0.47684095238095242</v>
      </c>
      <c r="AD241" s="83">
        <f t="shared" ref="AD241:AD251" si="165">(C241*G241)/1000</f>
        <v>144.44114285714286</v>
      </c>
      <c r="AE241" s="82">
        <f t="shared" ref="AE241:AE251" si="166">(AD241)/$G$3</f>
        <v>0.32241326530612247</v>
      </c>
      <c r="AF241" s="183">
        <f t="shared" ref="AF241:AF251" si="167">(0.8*C241*G241)/60</f>
        <v>1925.8819047619049</v>
      </c>
    </row>
    <row r="242" spans="1:32" x14ac:dyDescent="0.2">
      <c r="A242" s="36" t="s">
        <v>46</v>
      </c>
      <c r="B242" s="33">
        <v>20598</v>
      </c>
      <c r="C242" s="157">
        <v>664.45161290322585</v>
      </c>
      <c r="D242" s="196">
        <v>236.25</v>
      </c>
      <c r="E242" s="197">
        <v>6.4</v>
      </c>
      <c r="F242" s="198">
        <v>97.24499999999999</v>
      </c>
      <c r="G242" s="200">
        <v>297.5</v>
      </c>
      <c r="H242" s="199">
        <v>5.8</v>
      </c>
      <c r="I242" s="198">
        <v>97.881250000000009</v>
      </c>
      <c r="J242" s="202">
        <v>562</v>
      </c>
      <c r="K242" s="201">
        <v>32.56</v>
      </c>
      <c r="L242" s="198">
        <v>93.519000000000005</v>
      </c>
      <c r="M242" s="18">
        <v>7.3025000000000002</v>
      </c>
      <c r="N242" s="153">
        <v>7.7200000000000006</v>
      </c>
      <c r="O242" s="23">
        <v>1758</v>
      </c>
      <c r="P242" s="157">
        <v>1529.2</v>
      </c>
      <c r="Q242" s="140">
        <v>50.4</v>
      </c>
      <c r="R242" s="18">
        <v>8.2100000000000009</v>
      </c>
      <c r="S242" s="198">
        <v>82.7</v>
      </c>
      <c r="T242" s="18">
        <v>10.135000000000002</v>
      </c>
      <c r="U242" s="18">
        <v>1.6320000000000001</v>
      </c>
      <c r="V242" s="198">
        <v>83.968999999999994</v>
      </c>
      <c r="W242" s="23">
        <v>11829</v>
      </c>
      <c r="X242" s="5">
        <f t="shared" si="161"/>
        <v>0.5742790562190504</v>
      </c>
      <c r="Y242" s="5">
        <v>43.78</v>
      </c>
      <c r="Z242" s="20">
        <v>19.059999999999999</v>
      </c>
      <c r="AA242" s="80">
        <f t="shared" si="162"/>
        <v>0.41528225806451613</v>
      </c>
      <c r="AB242" s="81">
        <f t="shared" si="163"/>
        <v>156.97669354838712</v>
      </c>
      <c r="AC242" s="82">
        <f t="shared" si="164"/>
        <v>0.65406955645161302</v>
      </c>
      <c r="AD242" s="83">
        <f t="shared" si="165"/>
        <v>197.67435483870969</v>
      </c>
      <c r="AE242" s="82">
        <f t="shared" si="166"/>
        <v>0.44123739919354843</v>
      </c>
      <c r="AF242" s="183">
        <f t="shared" si="167"/>
        <v>2635.6580645161293</v>
      </c>
    </row>
    <row r="243" spans="1:32" x14ac:dyDescent="0.2">
      <c r="A243" s="36" t="s">
        <v>47</v>
      </c>
      <c r="B243" s="33">
        <v>20153</v>
      </c>
      <c r="C243" s="157">
        <v>671.76666666666665</v>
      </c>
      <c r="D243" s="196">
        <v>262</v>
      </c>
      <c r="E243" s="197">
        <v>10.4</v>
      </c>
      <c r="F243" s="198">
        <v>91.874500000000012</v>
      </c>
      <c r="G243" s="200">
        <v>222.5</v>
      </c>
      <c r="H243" s="199">
        <v>10.199999999999999</v>
      </c>
      <c r="I243" s="198">
        <v>94.977249999999998</v>
      </c>
      <c r="J243" s="202">
        <v>493.75</v>
      </c>
      <c r="K243" s="201">
        <v>35.14</v>
      </c>
      <c r="L243" s="198">
        <v>91.032750000000007</v>
      </c>
      <c r="M243" s="18">
        <v>7.5299999999999994</v>
      </c>
      <c r="N243" s="153">
        <v>7.5319999999999991</v>
      </c>
      <c r="O243" s="23">
        <v>1477</v>
      </c>
      <c r="P243" s="157">
        <v>1274</v>
      </c>
      <c r="Q243" s="140">
        <v>38.950000000000003</v>
      </c>
      <c r="R243" s="18">
        <v>6.7099999999999991</v>
      </c>
      <c r="S243" s="198">
        <v>83.084249999999997</v>
      </c>
      <c r="T243" s="18">
        <v>10.290000000000001</v>
      </c>
      <c r="U243" s="18">
        <v>1.702</v>
      </c>
      <c r="V243" s="198">
        <v>81.316999999999993</v>
      </c>
      <c r="W243" s="23">
        <v>10594</v>
      </c>
      <c r="X243" s="5">
        <f t="shared" si="161"/>
        <v>0.52567855902347049</v>
      </c>
      <c r="Y243" s="5">
        <v>24.7</v>
      </c>
      <c r="Z243" s="20">
        <v>16.46</v>
      </c>
      <c r="AA243" s="80">
        <f t="shared" si="162"/>
        <v>0.41985416666666664</v>
      </c>
      <c r="AB243" s="81">
        <f t="shared" si="163"/>
        <v>176.00286666666668</v>
      </c>
      <c r="AC243" s="82">
        <f t="shared" si="164"/>
        <v>0.7333452777777778</v>
      </c>
      <c r="AD243" s="83">
        <f t="shared" si="165"/>
        <v>149.46808333333334</v>
      </c>
      <c r="AE243" s="82">
        <f t="shared" si="166"/>
        <v>0.33363411458333336</v>
      </c>
      <c r="AF243" s="183">
        <f t="shared" si="167"/>
        <v>1992.9077777777777</v>
      </c>
    </row>
    <row r="244" spans="1:32" x14ac:dyDescent="0.2">
      <c r="A244" s="36" t="s">
        <v>48</v>
      </c>
      <c r="B244" s="33">
        <v>24799</v>
      </c>
      <c r="C244" s="157">
        <v>799.9677419354839</v>
      </c>
      <c r="D244" s="196">
        <v>84.833333333333329</v>
      </c>
      <c r="E244" s="197">
        <v>8.625</v>
      </c>
      <c r="F244" s="198">
        <v>87.760166666666649</v>
      </c>
      <c r="G244" s="200">
        <v>105</v>
      </c>
      <c r="H244" s="199">
        <v>5.25</v>
      </c>
      <c r="I244" s="198">
        <v>94.13133333333333</v>
      </c>
      <c r="J244" s="202">
        <v>192.33333333333334</v>
      </c>
      <c r="K244" s="201">
        <v>26.487500000000001</v>
      </c>
      <c r="L244" s="198">
        <v>85.933000000000007</v>
      </c>
      <c r="M244" s="18">
        <v>7.5266666666666664</v>
      </c>
      <c r="N244" s="153">
        <v>8.0612500000000011</v>
      </c>
      <c r="O244" s="23">
        <v>1701.8333333333333</v>
      </c>
      <c r="P244" s="157">
        <v>1697.625</v>
      </c>
      <c r="Q244" s="140">
        <v>34.583333333333336</v>
      </c>
      <c r="R244" s="18">
        <v>5.7025000000000006</v>
      </c>
      <c r="S244" s="198">
        <v>84.974666666666664</v>
      </c>
      <c r="T244" s="18">
        <v>6.0683333333333342</v>
      </c>
      <c r="U244" s="18">
        <v>0.79249999999999987</v>
      </c>
      <c r="V244" s="198">
        <v>82.56283333333333</v>
      </c>
      <c r="W244" s="23">
        <v>12204</v>
      </c>
      <c r="X244" s="5">
        <f t="shared" si="161"/>
        <v>0.49211661760554859</v>
      </c>
      <c r="Y244" s="5">
        <v>0</v>
      </c>
      <c r="Z244" s="20" t="s">
        <v>95</v>
      </c>
      <c r="AA244" s="80">
        <f t="shared" si="162"/>
        <v>0.49997983870967744</v>
      </c>
      <c r="AB244" s="81">
        <f t="shared" si="163"/>
        <v>67.863930107526869</v>
      </c>
      <c r="AC244" s="82">
        <f t="shared" si="164"/>
        <v>0.28276637544802863</v>
      </c>
      <c r="AD244" s="83">
        <f t="shared" si="165"/>
        <v>83.99661290322581</v>
      </c>
      <c r="AE244" s="82">
        <f t="shared" si="166"/>
        <v>0.18749243951612904</v>
      </c>
      <c r="AF244" s="183">
        <f t="shared" si="167"/>
        <v>1119.9548387096775</v>
      </c>
    </row>
    <row r="245" spans="1:32" x14ac:dyDescent="0.2">
      <c r="A245" s="36" t="s">
        <v>49</v>
      </c>
      <c r="B245" s="33">
        <v>31381</v>
      </c>
      <c r="C245" s="157">
        <v>1046.0333333333333</v>
      </c>
      <c r="D245" s="196">
        <v>113.25</v>
      </c>
      <c r="E245" s="197">
        <v>9.6</v>
      </c>
      <c r="F245" s="198">
        <v>90.156000000000006</v>
      </c>
      <c r="G245" s="200">
        <v>162.5</v>
      </c>
      <c r="H245" s="199">
        <v>6.6</v>
      </c>
      <c r="I245" s="198">
        <v>95.063750000000013</v>
      </c>
      <c r="J245" s="202">
        <v>264.75</v>
      </c>
      <c r="K245" s="201">
        <v>25.72</v>
      </c>
      <c r="L245" s="198">
        <v>90.326750000000004</v>
      </c>
      <c r="M245" s="18">
        <v>7.5325000000000006</v>
      </c>
      <c r="N245" s="153">
        <v>7.8659999999999997</v>
      </c>
      <c r="O245" s="23">
        <v>2010.25</v>
      </c>
      <c r="P245" s="157">
        <v>1578.8</v>
      </c>
      <c r="Q245" s="140">
        <v>33.425000000000004</v>
      </c>
      <c r="R245" s="18">
        <v>4.524</v>
      </c>
      <c r="S245" s="198">
        <v>83.816749999999999</v>
      </c>
      <c r="T245" s="18">
        <v>5.08</v>
      </c>
      <c r="U245" s="18">
        <v>1.2280000000000002</v>
      </c>
      <c r="V245" s="198">
        <v>72.423249999999996</v>
      </c>
      <c r="W245" s="23">
        <v>12889</v>
      </c>
      <c r="X245" s="5">
        <f t="shared" si="161"/>
        <v>0.41072623562027977</v>
      </c>
      <c r="Y245" s="5">
        <v>25.1</v>
      </c>
      <c r="Z245" s="20">
        <v>19.95</v>
      </c>
      <c r="AA245" s="80">
        <f t="shared" si="162"/>
        <v>0.6537708333333333</v>
      </c>
      <c r="AB245" s="81">
        <f t="shared" si="163"/>
        <v>118.463275</v>
      </c>
      <c r="AC245" s="82">
        <f t="shared" si="164"/>
        <v>0.49359697916666667</v>
      </c>
      <c r="AD245" s="83">
        <f t="shared" si="165"/>
        <v>169.98041666666666</v>
      </c>
      <c r="AE245" s="82">
        <f t="shared" si="166"/>
        <v>0.37942057291666664</v>
      </c>
      <c r="AF245" s="183">
        <f t="shared" si="167"/>
        <v>2266.4055555555556</v>
      </c>
    </row>
    <row r="246" spans="1:32" x14ac:dyDescent="0.2">
      <c r="A246" s="36" t="s">
        <v>50</v>
      </c>
      <c r="B246" s="33">
        <v>29751</v>
      </c>
      <c r="C246" s="157">
        <v>959.70967741935488</v>
      </c>
      <c r="D246" s="196">
        <v>333.25</v>
      </c>
      <c r="E246" s="197">
        <v>5.8</v>
      </c>
      <c r="F246" s="198">
        <v>97.669499999999999</v>
      </c>
      <c r="G246" s="200">
        <v>162.5</v>
      </c>
      <c r="H246" s="203">
        <v>4.5</v>
      </c>
      <c r="I246" s="198">
        <v>95.632249999999999</v>
      </c>
      <c r="J246" s="202">
        <v>418.5</v>
      </c>
      <c r="K246" s="201">
        <v>14.24</v>
      </c>
      <c r="L246" s="198">
        <v>95.84075</v>
      </c>
      <c r="M246" s="18">
        <v>7.5724999999999998</v>
      </c>
      <c r="N246" s="153">
        <v>7.8840000000000003</v>
      </c>
      <c r="O246" s="23">
        <v>2125.75</v>
      </c>
      <c r="P246" s="157">
        <v>1865.8</v>
      </c>
      <c r="Q246" s="140">
        <v>27.866666666666664</v>
      </c>
      <c r="R246" s="18">
        <v>7.7050000000000001</v>
      </c>
      <c r="S246" s="198">
        <v>71.435333333333332</v>
      </c>
      <c r="T246" s="18">
        <v>4.8450000000000006</v>
      </c>
      <c r="U246" s="18">
        <v>1.2879999999999998</v>
      </c>
      <c r="V246" s="198">
        <v>59.758500000000005</v>
      </c>
      <c r="W246" s="23">
        <v>12966</v>
      </c>
      <c r="X246" s="5">
        <f t="shared" si="161"/>
        <v>0.43581728345265708</v>
      </c>
      <c r="Y246" s="5">
        <v>24.42</v>
      </c>
      <c r="Z246" s="20">
        <v>21.5</v>
      </c>
      <c r="AA246" s="80">
        <f t="shared" si="162"/>
        <v>0.59981854838709681</v>
      </c>
      <c r="AB246" s="81">
        <f t="shared" si="163"/>
        <v>319.82324999999997</v>
      </c>
      <c r="AC246" s="82">
        <f t="shared" si="164"/>
        <v>1.3325968749999999</v>
      </c>
      <c r="AD246" s="83">
        <f t="shared" si="165"/>
        <v>155.95282258064518</v>
      </c>
      <c r="AE246" s="82">
        <f t="shared" si="166"/>
        <v>0.34810897897465443</v>
      </c>
      <c r="AF246" s="183">
        <f t="shared" si="167"/>
        <v>2079.3709677419361</v>
      </c>
    </row>
    <row r="247" spans="1:32" x14ac:dyDescent="0.2">
      <c r="A247" s="36" t="s">
        <v>53</v>
      </c>
      <c r="B247" s="33">
        <v>28944</v>
      </c>
      <c r="C247" s="157">
        <v>933.67741935483866</v>
      </c>
      <c r="D247" s="196">
        <v>65</v>
      </c>
      <c r="E247" s="197">
        <v>7.125</v>
      </c>
      <c r="F247" s="198">
        <v>88.291666666666671</v>
      </c>
      <c r="G247" s="200">
        <v>94.166666666666671</v>
      </c>
      <c r="H247" s="203">
        <v>4.5</v>
      </c>
      <c r="I247" s="198">
        <v>94.882500000000007</v>
      </c>
      <c r="J247" s="202">
        <v>174.33333333333334</v>
      </c>
      <c r="K247" s="201">
        <v>19.21</v>
      </c>
      <c r="L247" s="198">
        <v>88.487166666666667</v>
      </c>
      <c r="M247" s="18">
        <v>7.6966666666666663</v>
      </c>
      <c r="N247" s="153">
        <v>7.8562500000000011</v>
      </c>
      <c r="O247" s="23">
        <v>2203.6666666666665</v>
      </c>
      <c r="P247" s="157">
        <v>2070.75</v>
      </c>
      <c r="Q247" s="140">
        <v>34.716666666666661</v>
      </c>
      <c r="R247" s="18">
        <v>8.1162500000000009</v>
      </c>
      <c r="S247" s="198">
        <v>78.219666666666669</v>
      </c>
      <c r="T247" s="18">
        <v>5.663333333333334</v>
      </c>
      <c r="U247" s="18">
        <v>1.63</v>
      </c>
      <c r="V247" s="198">
        <v>70.397499999999994</v>
      </c>
      <c r="W247" s="23">
        <v>12849</v>
      </c>
      <c r="X247" s="5">
        <f t="shared" si="161"/>
        <v>0.44392620232172469</v>
      </c>
      <c r="Y247" s="5">
        <v>21.8</v>
      </c>
      <c r="Z247" s="20">
        <v>19.399999999999999</v>
      </c>
      <c r="AA247" s="80">
        <f t="shared" si="162"/>
        <v>0.58354838709677415</v>
      </c>
      <c r="AB247" s="81">
        <f t="shared" si="163"/>
        <v>60.689032258064515</v>
      </c>
      <c r="AC247" s="82">
        <f t="shared" si="164"/>
        <v>0.25287096774193546</v>
      </c>
      <c r="AD247" s="83">
        <f t="shared" si="165"/>
        <v>87.921290322580646</v>
      </c>
      <c r="AE247" s="82">
        <f t="shared" si="166"/>
        <v>0.19625288018433179</v>
      </c>
      <c r="AF247" s="183">
        <f t="shared" si="167"/>
        <v>1172.2838709677421</v>
      </c>
    </row>
    <row r="248" spans="1:32" x14ac:dyDescent="0.2">
      <c r="A248" s="36" t="s">
        <v>56</v>
      </c>
      <c r="B248" s="33">
        <v>27275</v>
      </c>
      <c r="C248" s="157">
        <v>909.16700000000003</v>
      </c>
      <c r="D248" s="196">
        <v>70</v>
      </c>
      <c r="E248" s="197">
        <v>7</v>
      </c>
      <c r="F248" s="198">
        <v>90</v>
      </c>
      <c r="G248" s="200">
        <v>85</v>
      </c>
      <c r="H248" s="199">
        <v>3.4</v>
      </c>
      <c r="I248" s="198">
        <v>96</v>
      </c>
      <c r="J248" s="202">
        <v>169.75</v>
      </c>
      <c r="K248" s="201">
        <v>18.72</v>
      </c>
      <c r="L248" s="198">
        <v>88.971999999999994</v>
      </c>
      <c r="M248" s="18">
        <v>7.593</v>
      </c>
      <c r="N248" s="153">
        <v>7.9080000000000004</v>
      </c>
      <c r="O248" s="23">
        <v>1944.75</v>
      </c>
      <c r="P248" s="157">
        <v>1927.6</v>
      </c>
      <c r="Q248" s="140">
        <v>30.4</v>
      </c>
      <c r="R248" s="18">
        <v>6.9359999999999999</v>
      </c>
      <c r="S248" s="198">
        <v>77.183999999999997</v>
      </c>
      <c r="T248" s="18">
        <v>6.2350000000000003</v>
      </c>
      <c r="U248" s="18">
        <v>1.472</v>
      </c>
      <c r="V248" s="198">
        <v>76.391000000000005</v>
      </c>
      <c r="W248" s="23">
        <v>10412</v>
      </c>
      <c r="X248" s="5">
        <f t="shared" si="161"/>
        <v>0.38174152153987168</v>
      </c>
      <c r="Y248" s="5">
        <v>25.7</v>
      </c>
      <c r="Z248" s="20">
        <v>19.649999999999999</v>
      </c>
      <c r="AA248" s="80">
        <f t="shared" si="162"/>
        <v>0.56822937500000004</v>
      </c>
      <c r="AB248" s="81">
        <f t="shared" si="163"/>
        <v>63.641690000000004</v>
      </c>
      <c r="AC248" s="82">
        <f t="shared" si="164"/>
        <v>0.26517370833333337</v>
      </c>
      <c r="AD248" s="83">
        <f t="shared" si="165"/>
        <v>77.279195000000001</v>
      </c>
      <c r="AE248" s="82">
        <f t="shared" si="166"/>
        <v>0.172498203125</v>
      </c>
      <c r="AF248" s="183">
        <f t="shared" si="167"/>
        <v>1030.3892666666668</v>
      </c>
    </row>
    <row r="249" spans="1:32" x14ac:dyDescent="0.2">
      <c r="A249" s="36" t="s">
        <v>58</v>
      </c>
      <c r="B249" s="33">
        <v>22320</v>
      </c>
      <c r="C249" s="157">
        <v>720</v>
      </c>
      <c r="D249" s="196">
        <v>104.6</v>
      </c>
      <c r="E249" s="197">
        <v>4.8570000000000002</v>
      </c>
      <c r="F249" s="198">
        <v>95.356999999999999</v>
      </c>
      <c r="G249" s="200">
        <v>129</v>
      </c>
      <c r="H249" s="199">
        <v>4.2859999999999996</v>
      </c>
      <c r="I249" s="198">
        <v>96.677999999999997</v>
      </c>
      <c r="J249" s="202">
        <v>244.2</v>
      </c>
      <c r="K249" s="201">
        <v>18.013999999999999</v>
      </c>
      <c r="L249" s="198">
        <v>92.623000000000005</v>
      </c>
      <c r="M249" s="18">
        <v>7.6639999999999997</v>
      </c>
      <c r="N249" s="153">
        <v>8.0969999999999995</v>
      </c>
      <c r="O249" s="23">
        <v>1975.2</v>
      </c>
      <c r="P249" s="157">
        <v>1560.2860000000001</v>
      </c>
      <c r="Q249" s="140">
        <v>35.96</v>
      </c>
      <c r="R249" s="18">
        <v>6.7309999999999999</v>
      </c>
      <c r="S249" s="198">
        <v>81.281999999999996</v>
      </c>
      <c r="T249" s="18">
        <v>5.62</v>
      </c>
      <c r="U249" s="18">
        <v>0.76300000000000001</v>
      </c>
      <c r="V249" s="198">
        <v>86.423000000000002</v>
      </c>
      <c r="W249" s="23">
        <v>9590</v>
      </c>
      <c r="X249" s="5">
        <f t="shared" si="161"/>
        <v>0.42965949820788529</v>
      </c>
      <c r="Y249" s="5">
        <v>18.100000000000001</v>
      </c>
      <c r="Z249" s="20">
        <v>21.2</v>
      </c>
      <c r="AA249" s="80">
        <f t="shared" si="162"/>
        <v>0.45</v>
      </c>
      <c r="AB249" s="81">
        <f t="shared" si="163"/>
        <v>75.311999999999998</v>
      </c>
      <c r="AC249" s="82">
        <f t="shared" si="164"/>
        <v>0.31379999999999997</v>
      </c>
      <c r="AD249" s="83">
        <f t="shared" si="165"/>
        <v>92.88</v>
      </c>
      <c r="AE249" s="82">
        <f t="shared" si="166"/>
        <v>0.20732142857142857</v>
      </c>
      <c r="AF249" s="183">
        <f t="shared" si="167"/>
        <v>1238.4000000000001</v>
      </c>
    </row>
    <row r="250" spans="1:32" x14ac:dyDescent="0.2">
      <c r="A250" s="36" t="s">
        <v>60</v>
      </c>
      <c r="B250" s="33">
        <v>21881</v>
      </c>
      <c r="C250" s="157">
        <v>729.36699999999996</v>
      </c>
      <c r="D250" s="196">
        <v>186.25</v>
      </c>
      <c r="E250" s="197">
        <v>7</v>
      </c>
      <c r="F250" s="198">
        <v>96.242000000000004</v>
      </c>
      <c r="G250" s="204">
        <v>147.5</v>
      </c>
      <c r="H250" s="199">
        <v>4.5999999999999996</v>
      </c>
      <c r="I250" s="198">
        <v>96.881</v>
      </c>
      <c r="J250" s="205">
        <v>318.75</v>
      </c>
      <c r="K250" s="201">
        <v>17.52</v>
      </c>
      <c r="L250" s="198">
        <v>94.504000000000005</v>
      </c>
      <c r="M250" s="18">
        <v>7.665</v>
      </c>
      <c r="N250" s="153">
        <v>7.8979999999999997</v>
      </c>
      <c r="O250" s="23">
        <v>2001.5</v>
      </c>
      <c r="P250" s="157">
        <v>1806.6</v>
      </c>
      <c r="Q250" s="140">
        <v>39.200000000000003</v>
      </c>
      <c r="R250" s="18">
        <v>9.18</v>
      </c>
      <c r="S250" s="198">
        <v>76.581999999999994</v>
      </c>
      <c r="T250" s="18">
        <v>7.7850000000000001</v>
      </c>
      <c r="U250" s="18">
        <v>1.212</v>
      </c>
      <c r="V250" s="198">
        <v>84.432000000000002</v>
      </c>
      <c r="W250" s="23">
        <v>8786</v>
      </c>
      <c r="X250" s="5">
        <f t="shared" si="161"/>
        <v>0.40153557881266855</v>
      </c>
      <c r="Y250" s="5">
        <v>0</v>
      </c>
      <c r="Z250" s="20" t="s">
        <v>95</v>
      </c>
      <c r="AA250" s="80">
        <f t="shared" si="162"/>
        <v>0.45585437499999998</v>
      </c>
      <c r="AB250" s="81">
        <f t="shared" si="163"/>
        <v>135.84460374999998</v>
      </c>
      <c r="AC250" s="82">
        <f t="shared" si="164"/>
        <v>0.56601918229166659</v>
      </c>
      <c r="AD250" s="83">
        <f t="shared" si="165"/>
        <v>107.5816325</v>
      </c>
      <c r="AE250" s="82">
        <f t="shared" si="166"/>
        <v>0.24013757254464285</v>
      </c>
      <c r="AF250" s="183">
        <f t="shared" si="167"/>
        <v>1434.4217666666666</v>
      </c>
    </row>
    <row r="251" spans="1:32" ht="13.5" thickBot="1" x14ac:dyDescent="0.25">
      <c r="A251" s="36" t="s">
        <v>63</v>
      </c>
      <c r="B251" s="34">
        <v>20099</v>
      </c>
      <c r="C251" s="157">
        <v>648.35500000000002</v>
      </c>
      <c r="D251" s="206">
        <v>121</v>
      </c>
      <c r="E251" s="206">
        <v>9.1999999999999993</v>
      </c>
      <c r="F251" s="207">
        <v>92.397000000000006</v>
      </c>
      <c r="G251" s="200">
        <v>180</v>
      </c>
      <c r="H251" s="208">
        <v>5.8</v>
      </c>
      <c r="I251" s="207">
        <v>96.778000000000006</v>
      </c>
      <c r="J251" s="202">
        <v>357.75</v>
      </c>
      <c r="K251" s="208">
        <v>23.26</v>
      </c>
      <c r="L251" s="207">
        <v>93.498000000000005</v>
      </c>
      <c r="M251" s="18">
        <v>7.5049999999999999</v>
      </c>
      <c r="N251" s="153">
        <v>7.78</v>
      </c>
      <c r="O251" s="23">
        <v>2390</v>
      </c>
      <c r="P251" s="157">
        <v>2008</v>
      </c>
      <c r="Q251" s="140">
        <v>46.475000000000001</v>
      </c>
      <c r="R251" s="18">
        <v>10.54</v>
      </c>
      <c r="S251" s="207">
        <v>77.320999999999998</v>
      </c>
      <c r="T251" s="18">
        <v>10.29</v>
      </c>
      <c r="U251" s="18">
        <v>1.1779999999999999</v>
      </c>
      <c r="V251" s="207">
        <v>88.552000000000007</v>
      </c>
      <c r="W251" s="24">
        <v>9205</v>
      </c>
      <c r="X251" s="5">
        <f t="shared" si="161"/>
        <v>0.45798298422807104</v>
      </c>
      <c r="Y251" s="44">
        <v>0</v>
      </c>
      <c r="Z251" s="47" t="s">
        <v>95</v>
      </c>
      <c r="AA251" s="80">
        <f t="shared" si="162"/>
        <v>0.40522187500000001</v>
      </c>
      <c r="AB251" s="81">
        <f t="shared" si="163"/>
        <v>78.450955000000008</v>
      </c>
      <c r="AC251" s="82">
        <f t="shared" si="164"/>
        <v>0.32687897916666669</v>
      </c>
      <c r="AD251" s="83">
        <f t="shared" si="165"/>
        <v>116.7039</v>
      </c>
      <c r="AE251" s="82">
        <f t="shared" si="166"/>
        <v>0.26049977678571429</v>
      </c>
      <c r="AF251" s="183">
        <f t="shared" si="167"/>
        <v>1556.0520000000001</v>
      </c>
    </row>
    <row r="252" spans="1:32" ht="14.25" thickTop="1" thickBot="1" x14ac:dyDescent="0.25">
      <c r="A252" s="39" t="s">
        <v>125</v>
      </c>
      <c r="B252" s="40">
        <f>SUM(B240:B251)</f>
        <v>287025</v>
      </c>
      <c r="C252" s="144"/>
      <c r="D252" s="48"/>
      <c r="E252" s="48"/>
      <c r="F252" s="129"/>
      <c r="G252" s="122"/>
      <c r="H252" s="48"/>
      <c r="I252" s="129"/>
      <c r="J252" s="48"/>
      <c r="K252" s="48"/>
      <c r="L252" s="129"/>
      <c r="M252" s="43"/>
      <c r="N252" s="154"/>
      <c r="O252" s="158"/>
      <c r="P252" s="144"/>
      <c r="Q252" s="141"/>
      <c r="R252" s="43"/>
      <c r="S252" s="129"/>
      <c r="T252" s="43"/>
      <c r="U252" s="43"/>
      <c r="V252" s="129"/>
      <c r="W252" s="40">
        <f>SUM(W240:W251)</f>
        <v>131355</v>
      </c>
      <c r="X252" s="42"/>
      <c r="Y252" s="40">
        <f>SUM(Y240:Y251)</f>
        <v>210.44000000000003</v>
      </c>
      <c r="Z252" s="41"/>
      <c r="AA252" s="107"/>
      <c r="AB252" s="108"/>
      <c r="AC252" s="109"/>
      <c r="AD252" s="110"/>
      <c r="AE252" s="109"/>
      <c r="AF252" s="187"/>
    </row>
    <row r="253" spans="1:32" ht="14.25" thickTop="1" thickBot="1" x14ac:dyDescent="0.25">
      <c r="A253" s="39" t="s">
        <v>125</v>
      </c>
      <c r="B253" s="6">
        <f t="shared" ref="B253:E253" si="168">SUM(AVERAGE(B240:B251))</f>
        <v>23918.75</v>
      </c>
      <c r="C253" s="145">
        <f t="shared" si="168"/>
        <v>786.19525192012304</v>
      </c>
      <c r="D253" s="115">
        <f t="shared" si="168"/>
        <v>175.55277777777778</v>
      </c>
      <c r="E253" s="115">
        <f t="shared" si="168"/>
        <v>7.7327261904761899</v>
      </c>
      <c r="F253" s="188">
        <f>SUM(AVERAGE(F240:F251))</f>
        <v>93.180552777777777</v>
      </c>
      <c r="G253" s="123">
        <f>SUM(AVERAGE(G240:G251))</f>
        <v>180.97222222222226</v>
      </c>
      <c r="H253" s="115">
        <f>SUM(AVERAGE(H240:H251))</f>
        <v>5.7248253968253975</v>
      </c>
      <c r="I253" s="189">
        <f>SUM(AVERAGE(I240:I251))</f>
        <v>96.061877777777781</v>
      </c>
      <c r="J253" s="115">
        <f t="shared" ref="J253:K253" si="169">SUM(AVERAGE(J240:J251))</f>
        <v>366.7763888888889</v>
      </c>
      <c r="K253" s="115">
        <f t="shared" si="169"/>
        <v>24.62222817460318</v>
      </c>
      <c r="L253" s="189">
        <f>SUM(AVERAGE(L240:L251))</f>
        <v>91.824318055555565</v>
      </c>
      <c r="M253" s="117">
        <f t="shared" ref="M253:V253" si="170">SUM(AVERAGE(M240:M251))</f>
        <v>7.5668194444444445</v>
      </c>
      <c r="N253" s="155">
        <f t="shared" si="170"/>
        <v>7.8376686507936499</v>
      </c>
      <c r="O253" s="123">
        <f t="shared" si="170"/>
        <v>2032.1625000000001</v>
      </c>
      <c r="P253" s="145">
        <f t="shared" si="170"/>
        <v>1796.7197658730158</v>
      </c>
      <c r="Q253" s="142">
        <f t="shared" si="170"/>
        <v>41.73138888888888</v>
      </c>
      <c r="R253" s="117">
        <f t="shared" si="170"/>
        <v>8.2256140873015866</v>
      </c>
      <c r="S253" s="189">
        <f t="shared" si="170"/>
        <v>79.763755555555562</v>
      </c>
      <c r="T253" s="117">
        <f t="shared" si="170"/>
        <v>7.838972222222222</v>
      </c>
      <c r="U253" s="117">
        <f t="shared" si="170"/>
        <v>1.3143750000000001</v>
      </c>
      <c r="V253" s="189">
        <f t="shared" si="170"/>
        <v>79.645906944444448</v>
      </c>
      <c r="W253" s="6">
        <f>SUM(AVERAGE(W240:W251))</f>
        <v>10946.25</v>
      </c>
      <c r="X253" s="116">
        <f>SUM(AVERAGE(X240:X251))</f>
        <v>0.46347874479932821</v>
      </c>
      <c r="Y253" s="6">
        <f>SUM(AVERAGE(Y240:Y251))</f>
        <v>17.536666666666669</v>
      </c>
      <c r="Z253" s="115">
        <f>SUM(AVERAGE(Z240:Z251))</f>
        <v>19.465</v>
      </c>
      <c r="AA253" s="111">
        <f t="shared" ref="AA253" si="171">C253/$C$2</f>
        <v>0.49137203245007688</v>
      </c>
      <c r="AB253" s="112">
        <f t="shared" ref="AB253" si="172">(C253*D253)/1000</f>
        <v>138.01876035027738</v>
      </c>
      <c r="AC253" s="113">
        <f t="shared" ref="AC253" si="173">(AB253)/$E$3</f>
        <v>0.57507816812615575</v>
      </c>
      <c r="AD253" s="114">
        <f t="shared" ref="AD253" si="174">(C253*G253)/1000</f>
        <v>142.27950184054453</v>
      </c>
      <c r="AE253" s="113">
        <f t="shared" ref="AE253" si="175">(AD253)/$G$3</f>
        <v>0.31758817375121545</v>
      </c>
      <c r="AF253" s="190">
        <f>AVERAGE(AF240:AF251)</f>
        <v>1813.7598144470048</v>
      </c>
    </row>
    <row r="254" spans="1:32" ht="13.5" thickTop="1" x14ac:dyDescent="0.2"/>
  </sheetData>
  <phoneticPr fontId="0" type="noConversion"/>
  <conditionalFormatting sqref="H6:H17 H24:H35 H42:H53 H60:H71 H78:H89 H96:H107 H114:H125 H132:H143 H150:H161 H168:H179 H186:H197 H204:H215">
    <cfRule type="cellIs" dxfId="36" priority="39" operator="greaterThan">
      <formula>35</formula>
    </cfRule>
  </conditionalFormatting>
  <conditionalFormatting sqref="H222:H233">
    <cfRule type="cellIs" dxfId="35" priority="12" operator="greaterThan">
      <formula>35</formula>
    </cfRule>
  </conditionalFormatting>
  <conditionalFormatting sqref="H240:H251">
    <cfRule type="cellIs" dxfId="34" priority="6" operator="greaterThan">
      <formula>35</formula>
    </cfRule>
  </conditionalFormatting>
  <conditionalFormatting sqref="K6:K17 K24:K35 K42:K53 K60:K71 K78:K89 K96:K107 K114:K125 K132:K143 K150:K161 K168:K179 K186:K197 K204:K215">
    <cfRule type="cellIs" dxfId="33" priority="38" operator="greaterThan">
      <formula>125</formula>
    </cfRule>
  </conditionalFormatting>
  <conditionalFormatting sqref="K222:K233">
    <cfRule type="cellIs" dxfId="32" priority="11" operator="greaterThan">
      <formula>125</formula>
    </cfRule>
  </conditionalFormatting>
  <conditionalFormatting sqref="K240:K251">
    <cfRule type="cellIs" dxfId="31" priority="5" operator="greaterThan">
      <formula>125</formula>
    </cfRule>
  </conditionalFormatting>
  <conditionalFormatting sqref="R6:R17 R24:R35 R42:R53 R60:R71 R78:R89 R96:R107 R114:R125 R132:R143 R150:R161 R168:R179 R186:R197 R204:R215">
    <cfRule type="cellIs" dxfId="30" priority="37" operator="greaterThan">
      <formula>15</formula>
    </cfRule>
  </conditionalFormatting>
  <conditionalFormatting sqref="R222:R233">
    <cfRule type="cellIs" dxfId="29" priority="10" operator="greaterThan">
      <formula>15</formula>
    </cfRule>
  </conditionalFormatting>
  <conditionalFormatting sqref="R240:R251">
    <cfRule type="cellIs" dxfId="28" priority="4" operator="greaterThan">
      <formula>15</formula>
    </cfRule>
  </conditionalFormatting>
  <conditionalFormatting sqref="U6:U17 U24:U35 U42:U53 U60:U71 U78:U89 U96:U107 U114:U125 U132:U143 U150:U161 U168:U179 U186:U197 U204:U215">
    <cfRule type="cellIs" dxfId="27" priority="36" operator="greaterThan">
      <formula>2</formula>
    </cfRule>
  </conditionalFormatting>
  <conditionalFormatting sqref="U222:U233">
    <cfRule type="cellIs" dxfId="26" priority="9" operator="greaterThan">
      <formula>2</formula>
    </cfRule>
  </conditionalFormatting>
  <conditionalFormatting sqref="U240:U251">
    <cfRule type="cellIs" dxfId="25" priority="3" operator="greaterThan">
      <formula>2</formula>
    </cfRule>
  </conditionalFormatting>
  <conditionalFormatting sqref="AA6:AA17 AC6:AC17 AE6:AE17 AA19 AC19 AE19">
    <cfRule type="cellIs" dxfId="24" priority="23" operator="between">
      <formula>80%</formula>
      <formula>200%</formula>
    </cfRule>
  </conditionalFormatting>
  <conditionalFormatting sqref="AA24:AA35 AC24:AC35 AE24:AE35 AA37 AC37 AE37">
    <cfRule type="cellIs" dxfId="23" priority="24" operator="between">
      <formula>80%</formula>
      <formula>200%</formula>
    </cfRule>
  </conditionalFormatting>
  <conditionalFormatting sqref="AA42:AA53 AC42:AC53 AE42:AE53 AA55 AC55 AE55">
    <cfRule type="cellIs" dxfId="22" priority="25" operator="between">
      <formula>80%</formula>
      <formula>200%</formula>
    </cfRule>
  </conditionalFormatting>
  <conditionalFormatting sqref="AA60:AA71 AC60:AC71 AE60:AE71">
    <cfRule type="cellIs" dxfId="21" priority="26" operator="between">
      <formula>80%</formula>
      <formula>200%</formula>
    </cfRule>
  </conditionalFormatting>
  <conditionalFormatting sqref="AA73 AC73 AE73">
    <cfRule type="cellIs" dxfId="20" priority="22" operator="between">
      <formula>80%</formula>
      <formula>200%</formula>
    </cfRule>
  </conditionalFormatting>
  <conditionalFormatting sqref="AA78:AA89 AC78:AC89 AE78:AE89">
    <cfRule type="cellIs" dxfId="19" priority="27" operator="between">
      <formula>80%</formula>
      <formula>200%</formula>
    </cfRule>
  </conditionalFormatting>
  <conditionalFormatting sqref="AA91 AC91 AE91">
    <cfRule type="cellIs" dxfId="18" priority="21" operator="between">
      <formula>80%</formula>
      <formula>200%</formula>
    </cfRule>
  </conditionalFormatting>
  <conditionalFormatting sqref="AA96:AA107 AC96:AC107 AE96:AE107">
    <cfRule type="cellIs" dxfId="17" priority="28" operator="between">
      <formula>80%</formula>
      <formula>200%</formula>
    </cfRule>
  </conditionalFormatting>
  <conditionalFormatting sqref="AA109 AC109 AE109">
    <cfRule type="cellIs" dxfId="16" priority="20" operator="between">
      <formula>80%</formula>
      <formula>200%</formula>
    </cfRule>
  </conditionalFormatting>
  <conditionalFormatting sqref="AA114:AA125 AC114:AC125 AE114:AE125">
    <cfRule type="cellIs" dxfId="15" priority="29" operator="between">
      <formula>80%</formula>
      <formula>200%</formula>
    </cfRule>
  </conditionalFormatting>
  <conditionalFormatting sqref="AA127 AC127 AE127">
    <cfRule type="cellIs" dxfId="14" priority="19" operator="between">
      <formula>80%</formula>
      <formula>200%</formula>
    </cfRule>
  </conditionalFormatting>
  <conditionalFormatting sqref="AA132:AA143 AC132:AC143 AE132:AE143">
    <cfRule type="cellIs" dxfId="13" priority="30" operator="between">
      <formula>80%</formula>
      <formula>200%</formula>
    </cfRule>
  </conditionalFormatting>
  <conditionalFormatting sqref="AA145 AC145 AE145">
    <cfRule type="cellIs" dxfId="12" priority="18" operator="between">
      <formula>80%</formula>
      <formula>200%</formula>
    </cfRule>
  </conditionalFormatting>
  <conditionalFormatting sqref="AA150:AA161 AC150:AC161 AE150:AE161">
    <cfRule type="cellIs" dxfId="11" priority="31" operator="between">
      <formula>80%</formula>
      <formula>200%</formula>
    </cfRule>
  </conditionalFormatting>
  <conditionalFormatting sqref="AA163 AC163 AE163">
    <cfRule type="cellIs" dxfId="10" priority="17" operator="between">
      <formula>80%</formula>
      <formula>200%</formula>
    </cfRule>
  </conditionalFormatting>
  <conditionalFormatting sqref="AA168:AA179 AC168:AC179 AE168:AE179">
    <cfRule type="cellIs" dxfId="9" priority="32" operator="between">
      <formula>80%</formula>
      <formula>200%</formula>
    </cfRule>
  </conditionalFormatting>
  <conditionalFormatting sqref="AA181 AC181 AE181">
    <cfRule type="cellIs" dxfId="8" priority="16" operator="between">
      <formula>80%</formula>
      <formula>200%</formula>
    </cfRule>
  </conditionalFormatting>
  <conditionalFormatting sqref="AA186:AA197 AC186:AC197 AE186:AE197">
    <cfRule type="cellIs" dxfId="7" priority="33" operator="between">
      <formula>80%</formula>
      <formula>200%</formula>
    </cfRule>
  </conditionalFormatting>
  <conditionalFormatting sqref="AA199 AC199 AE199">
    <cfRule type="cellIs" dxfId="6" priority="15" operator="between">
      <formula>80%</formula>
      <formula>200%</formula>
    </cfRule>
  </conditionalFormatting>
  <conditionalFormatting sqref="AA204:AA215 AC204:AC215 AE204:AE215">
    <cfRule type="cellIs" dxfId="5" priority="35" operator="between">
      <formula>80%</formula>
      <formula>200%</formula>
    </cfRule>
  </conditionalFormatting>
  <conditionalFormatting sqref="AA217 AC217 AE217">
    <cfRule type="cellIs" dxfId="4" priority="14" operator="between">
      <formula>80%</formula>
      <formula>200%</formula>
    </cfRule>
  </conditionalFormatting>
  <conditionalFormatting sqref="AA222:AA233 AC222:AC233 AE222:AE233">
    <cfRule type="cellIs" dxfId="3" priority="8" operator="between">
      <formula>80%</formula>
      <formula>200%</formula>
    </cfRule>
  </conditionalFormatting>
  <conditionalFormatting sqref="AA235 AC235 AE235">
    <cfRule type="cellIs" dxfId="2" priority="7" operator="between">
      <formula>80%</formula>
      <formula>200%</formula>
    </cfRule>
  </conditionalFormatting>
  <conditionalFormatting sqref="AA240:AA251 AC240:AC251 AE240:AE251">
    <cfRule type="cellIs" dxfId="1" priority="2" operator="between">
      <formula>80%</formula>
      <formula>200%</formula>
    </cfRule>
  </conditionalFormatting>
  <conditionalFormatting sqref="AA253 AC253 AE253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52" bottom="0.98425196850393704" header="0.51181102362204722" footer="0.51181102362204722"/>
  <pageSetup paperSize="9" scale="90" orientation="landscape" horizontalDpi="360" verticalDpi="36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2F87C6-3586-4229-BEE5-748EB48927A2}"/>
</file>

<file path=customXml/itemProps2.xml><?xml version="1.0" encoding="utf-8"?>
<ds:datastoreItem xmlns:ds="http://schemas.openxmlformats.org/officeDocument/2006/customXml" ds:itemID="{8CF3D492-DE73-482A-94F7-7FE47AED3FB1}"/>
</file>

<file path=customXml/itemProps3.xml><?xml version="1.0" encoding="utf-8"?>
<ds:datastoreItem xmlns:ds="http://schemas.openxmlformats.org/officeDocument/2006/customXml" ds:itemID="{63299FAF-01C3-469A-9845-AF37A3E7F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Aldea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2000-01-04T11:08:58Z</dcterms:created>
  <dcterms:modified xsi:type="dcterms:W3CDTF">2024-03-08T11:40:15Z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</Properties>
</file>