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3" documentId="13_ncr:1_{956FB03D-FA3F-4E80-8716-526234575E36}" xr6:coauthVersionLast="47" xr6:coauthVersionMax="47" xr10:uidLastSave="{81E93E21-77D7-4CFC-9B48-A4412A34A1B8}"/>
  <bookViews>
    <workbookView xWindow="0" yWindow="0" windowWidth="14400" windowHeight="15600" tabRatio="601" xr2:uid="{00000000-000D-0000-FFFF-FFFF00000000}"/>
  </bookViews>
  <sheets>
    <sheet name="Ampos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7" i="1" l="1"/>
  <c r="C277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57" i="1" s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66" i="1"/>
  <c r="AO165" i="1"/>
  <c r="AO164" i="1"/>
  <c r="AO163" i="1"/>
  <c r="AO162" i="1"/>
  <c r="AO161" i="1"/>
  <c r="AO160" i="1"/>
  <c r="AO159" i="1"/>
  <c r="AO158" i="1"/>
  <c r="AO15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206" i="1" s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42" i="1" s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78" i="1" s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16" i="1" s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53" i="1" s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87" i="1"/>
  <c r="AO385" i="1"/>
  <c r="AO384" i="1"/>
  <c r="AO383" i="1"/>
  <c r="AO382" i="1"/>
  <c r="AO381" i="1"/>
  <c r="AO380" i="1"/>
  <c r="AO379" i="1"/>
  <c r="AO378" i="1"/>
  <c r="AO377" i="1"/>
  <c r="AO37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25" i="1" s="1"/>
  <c r="AO407" i="1" l="1"/>
  <c r="AO297" i="1"/>
  <c r="AO260" i="1"/>
  <c r="AO188" i="1"/>
  <c r="AO76" i="1"/>
  <c r="AO40" i="1"/>
  <c r="AO371" i="1"/>
  <c r="AO335" i="1"/>
  <c r="AO224" i="1"/>
  <c r="AO152" i="1"/>
  <c r="AO114" i="1"/>
  <c r="AO22" i="1"/>
  <c r="AO95" i="1"/>
  <c r="AO133" i="1"/>
  <c r="AG459" i="1"/>
  <c r="AI459" i="1"/>
  <c r="AH459" i="1"/>
  <c r="AD458" i="1"/>
  <c r="AG458" i="1"/>
  <c r="AI458" i="1"/>
  <c r="AH458" i="1"/>
  <c r="AH456" i="1"/>
  <c r="AI456" i="1"/>
  <c r="AH457" i="1"/>
  <c r="AI457" i="1"/>
  <c r="AG456" i="1"/>
  <c r="AG457" i="1"/>
  <c r="AG455" i="1"/>
  <c r="AI455" i="1"/>
  <c r="AH455" i="1"/>
  <c r="AG454" i="1"/>
  <c r="AI454" i="1"/>
  <c r="AH454" i="1"/>
  <c r="AG453" i="1"/>
  <c r="AI453" i="1"/>
  <c r="AH453" i="1"/>
  <c r="AG452" i="1"/>
  <c r="AI452" i="1"/>
  <c r="AH452" i="1"/>
  <c r="AG451" i="1"/>
  <c r="AH451" i="1"/>
  <c r="AI451" i="1"/>
  <c r="AG450" i="1"/>
  <c r="AH450" i="1"/>
  <c r="AI450" i="1"/>
  <c r="AI449" i="1"/>
  <c r="AH449" i="1"/>
  <c r="AG449" i="1"/>
  <c r="AI448" i="1" l="1"/>
  <c r="AH448" i="1"/>
  <c r="AG448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43" i="1" s="1"/>
  <c r="AO449" i="1"/>
  <c r="AO450" i="1"/>
  <c r="AO451" i="1"/>
  <c r="AO452" i="1"/>
  <c r="AO453" i="1"/>
  <c r="AO454" i="1"/>
  <c r="AO455" i="1"/>
  <c r="AO456" i="1"/>
  <c r="AO457" i="1"/>
  <c r="AO458" i="1"/>
  <c r="AO459" i="1"/>
  <c r="AO448" i="1"/>
  <c r="AO461" i="1" l="1"/>
  <c r="AI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AF460" i="1"/>
  <c r="AE460" i="1"/>
  <c r="AD460" i="1"/>
  <c r="AC460" i="1"/>
  <c r="N460" i="1"/>
  <c r="C460" i="1"/>
  <c r="AM459" i="1"/>
  <c r="AN459" i="1" s="1"/>
  <c r="AK459" i="1"/>
  <c r="AL459" i="1" s="1"/>
  <c r="AJ459" i="1"/>
  <c r="AM458" i="1"/>
  <c r="AN458" i="1" s="1"/>
  <c r="AK458" i="1"/>
  <c r="AL458" i="1" s="1"/>
  <c r="AJ458" i="1"/>
  <c r="AM457" i="1"/>
  <c r="AN457" i="1" s="1"/>
  <c r="AK457" i="1"/>
  <c r="AL457" i="1" s="1"/>
  <c r="AJ457" i="1"/>
  <c r="AM456" i="1"/>
  <c r="AN456" i="1" s="1"/>
  <c r="AK456" i="1"/>
  <c r="AL456" i="1" s="1"/>
  <c r="AJ456" i="1"/>
  <c r="AM455" i="1"/>
  <c r="AN455" i="1" s="1"/>
  <c r="AK455" i="1"/>
  <c r="AL455" i="1" s="1"/>
  <c r="AJ455" i="1"/>
  <c r="AM454" i="1"/>
  <c r="AN454" i="1" s="1"/>
  <c r="AK454" i="1"/>
  <c r="AL454" i="1" s="1"/>
  <c r="AJ454" i="1"/>
  <c r="AM453" i="1"/>
  <c r="AN453" i="1" s="1"/>
  <c r="AK453" i="1"/>
  <c r="AL453" i="1" s="1"/>
  <c r="AJ453" i="1"/>
  <c r="AM452" i="1"/>
  <c r="AN452" i="1" s="1"/>
  <c r="AK452" i="1"/>
  <c r="AL452" i="1" s="1"/>
  <c r="AJ452" i="1"/>
  <c r="AM451" i="1"/>
  <c r="AN451" i="1" s="1"/>
  <c r="AK451" i="1"/>
  <c r="AL451" i="1" s="1"/>
  <c r="AJ451" i="1"/>
  <c r="AM450" i="1"/>
  <c r="AN450" i="1" s="1"/>
  <c r="AK450" i="1"/>
  <c r="AL450" i="1" s="1"/>
  <c r="AJ450" i="1"/>
  <c r="AM449" i="1"/>
  <c r="AN449" i="1" s="1"/>
  <c r="AK449" i="1"/>
  <c r="AL449" i="1" s="1"/>
  <c r="AJ449" i="1"/>
  <c r="AM448" i="1"/>
  <c r="AN448" i="1" s="1"/>
  <c r="AK448" i="1"/>
  <c r="AL448" i="1" s="1"/>
  <c r="AJ448" i="1"/>
  <c r="AH461" i="1"/>
  <c r="AG460" i="1"/>
  <c r="AG441" i="1"/>
  <c r="AH441" i="1"/>
  <c r="AI441" i="1"/>
  <c r="AG440" i="1"/>
  <c r="AH440" i="1"/>
  <c r="AI440" i="1"/>
  <c r="AG439" i="1"/>
  <c r="AH439" i="1"/>
  <c r="AI439" i="1"/>
  <c r="AG438" i="1"/>
  <c r="AH438" i="1"/>
  <c r="AI438" i="1"/>
  <c r="AG437" i="1"/>
  <c r="AH437" i="1"/>
  <c r="AI437" i="1"/>
  <c r="AG436" i="1"/>
  <c r="AI436" i="1"/>
  <c r="AH436" i="1"/>
  <c r="AA351" i="1"/>
  <c r="AA350" i="1"/>
  <c r="AA349" i="1"/>
  <c r="AA348" i="1"/>
  <c r="AA347" i="1"/>
  <c r="AA346" i="1"/>
  <c r="AA345" i="1"/>
  <c r="AA344" i="1"/>
  <c r="AA353" i="1" s="1"/>
  <c r="AA343" i="1"/>
  <c r="AA342" i="1"/>
  <c r="AA341" i="1"/>
  <c r="AA340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AA387" i="1"/>
  <c r="AA386" i="1"/>
  <c r="AA385" i="1"/>
  <c r="AA384" i="1"/>
  <c r="AA383" i="1"/>
  <c r="AA382" i="1"/>
  <c r="AA381" i="1"/>
  <c r="AA380" i="1"/>
  <c r="AA389" i="1" s="1"/>
  <c r="AA379" i="1"/>
  <c r="AA378" i="1"/>
  <c r="AA377" i="1"/>
  <c r="AA376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89" i="1" s="1"/>
  <c r="AA405" i="1"/>
  <c r="AA404" i="1"/>
  <c r="AA403" i="1"/>
  <c r="AA402" i="1"/>
  <c r="AA401" i="1"/>
  <c r="AA400" i="1"/>
  <c r="AA399" i="1"/>
  <c r="AA398" i="1"/>
  <c r="AA407" i="1" s="1"/>
  <c r="AA397" i="1"/>
  <c r="AA396" i="1"/>
  <c r="AA395" i="1"/>
  <c r="AA394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AA423" i="1"/>
  <c r="AA422" i="1"/>
  <c r="AA421" i="1"/>
  <c r="AA420" i="1"/>
  <c r="AA419" i="1"/>
  <c r="AA418" i="1"/>
  <c r="AA417" i="1"/>
  <c r="AA416" i="1"/>
  <c r="AA425" i="1" s="1"/>
  <c r="AA415" i="1"/>
  <c r="AA414" i="1"/>
  <c r="AA413" i="1"/>
  <c r="AA412" i="1"/>
  <c r="X413" i="1"/>
  <c r="X425" i="1" s="1"/>
  <c r="X414" i="1"/>
  <c r="X415" i="1"/>
  <c r="X416" i="1"/>
  <c r="X417" i="1"/>
  <c r="X418" i="1"/>
  <c r="X419" i="1"/>
  <c r="X420" i="1"/>
  <c r="X421" i="1"/>
  <c r="X422" i="1"/>
  <c r="X423" i="1"/>
  <c r="X412" i="1"/>
  <c r="AA443" i="1"/>
  <c r="X443" i="1"/>
  <c r="AG435" i="1"/>
  <c r="AI435" i="1"/>
  <c r="AH435" i="1"/>
  <c r="AG434" i="1"/>
  <c r="AH434" i="1"/>
  <c r="AI434" i="1"/>
  <c r="AG433" i="1"/>
  <c r="AH433" i="1"/>
  <c r="AI433" i="1"/>
  <c r="AM430" i="1"/>
  <c r="AN430" i="1" s="1"/>
  <c r="AI430" i="1"/>
  <c r="AG432" i="1"/>
  <c r="AH432" i="1"/>
  <c r="AI432" i="1"/>
  <c r="AM93" i="1"/>
  <c r="AN93" i="1" s="1"/>
  <c r="AK93" i="1"/>
  <c r="AL93" i="1" s="1"/>
  <c r="AJ93" i="1"/>
  <c r="AM92" i="1"/>
  <c r="AN92" i="1" s="1"/>
  <c r="AK92" i="1"/>
  <c r="AL92" i="1" s="1"/>
  <c r="AJ92" i="1"/>
  <c r="AM91" i="1"/>
  <c r="AN91" i="1" s="1"/>
  <c r="AK91" i="1"/>
  <c r="AL91" i="1" s="1"/>
  <c r="AJ91" i="1"/>
  <c r="AM90" i="1"/>
  <c r="AN90" i="1" s="1"/>
  <c r="AK90" i="1"/>
  <c r="AL90" i="1" s="1"/>
  <c r="AJ90" i="1"/>
  <c r="AM89" i="1"/>
  <c r="AN89" i="1" s="1"/>
  <c r="AK89" i="1"/>
  <c r="AL89" i="1" s="1"/>
  <c r="AJ89" i="1"/>
  <c r="AM88" i="1"/>
  <c r="AN88" i="1" s="1"/>
  <c r="AK88" i="1"/>
  <c r="AL88" i="1" s="1"/>
  <c r="AJ88" i="1"/>
  <c r="AM87" i="1"/>
  <c r="AN87" i="1" s="1"/>
  <c r="AK87" i="1"/>
  <c r="AL87" i="1" s="1"/>
  <c r="AJ87" i="1"/>
  <c r="AM86" i="1"/>
  <c r="AN86" i="1" s="1"/>
  <c r="AK86" i="1"/>
  <c r="AL86" i="1" s="1"/>
  <c r="AJ86" i="1"/>
  <c r="AM85" i="1"/>
  <c r="AN85" i="1" s="1"/>
  <c r="AK85" i="1"/>
  <c r="AL85" i="1" s="1"/>
  <c r="AJ85" i="1"/>
  <c r="AM84" i="1"/>
  <c r="AN84" i="1" s="1"/>
  <c r="AK84" i="1"/>
  <c r="AL84" i="1" s="1"/>
  <c r="AJ84" i="1"/>
  <c r="AN83" i="1"/>
  <c r="AM83" i="1"/>
  <c r="AK83" i="1"/>
  <c r="AL83" i="1" s="1"/>
  <c r="AJ83" i="1"/>
  <c r="AM82" i="1"/>
  <c r="AN82" i="1" s="1"/>
  <c r="AK82" i="1"/>
  <c r="AL82" i="1" s="1"/>
  <c r="AJ82" i="1"/>
  <c r="AK114" i="1"/>
  <c r="AL114" i="1" s="1"/>
  <c r="AM112" i="1"/>
  <c r="AN112" i="1" s="1"/>
  <c r="AK112" i="1"/>
  <c r="AL112" i="1" s="1"/>
  <c r="AJ112" i="1"/>
  <c r="AM111" i="1"/>
  <c r="AN111" i="1" s="1"/>
  <c r="AK111" i="1"/>
  <c r="AL111" i="1" s="1"/>
  <c r="AJ111" i="1"/>
  <c r="AN110" i="1"/>
  <c r="AM110" i="1"/>
  <c r="AK110" i="1"/>
  <c r="AL110" i="1" s="1"/>
  <c r="AJ110" i="1"/>
  <c r="AM109" i="1"/>
  <c r="AN109" i="1" s="1"/>
  <c r="AK109" i="1"/>
  <c r="AL109" i="1" s="1"/>
  <c r="AJ109" i="1"/>
  <c r="AM108" i="1"/>
  <c r="AN108" i="1" s="1"/>
  <c r="AK108" i="1"/>
  <c r="AL108" i="1" s="1"/>
  <c r="AJ108" i="1"/>
  <c r="AM107" i="1"/>
  <c r="AN107" i="1" s="1"/>
  <c r="AK107" i="1"/>
  <c r="AL107" i="1" s="1"/>
  <c r="AJ107" i="1"/>
  <c r="AM106" i="1"/>
  <c r="AN106" i="1" s="1"/>
  <c r="AK106" i="1"/>
  <c r="AL106" i="1" s="1"/>
  <c r="AJ106" i="1"/>
  <c r="AM105" i="1"/>
  <c r="AN105" i="1" s="1"/>
  <c r="AK105" i="1"/>
  <c r="AL105" i="1" s="1"/>
  <c r="AJ105" i="1"/>
  <c r="AM104" i="1"/>
  <c r="AN104" i="1" s="1"/>
  <c r="AK104" i="1"/>
  <c r="AL104" i="1" s="1"/>
  <c r="AJ104" i="1"/>
  <c r="AM103" i="1"/>
  <c r="AN103" i="1" s="1"/>
  <c r="AK103" i="1"/>
  <c r="AL103" i="1" s="1"/>
  <c r="AJ103" i="1"/>
  <c r="AN102" i="1"/>
  <c r="AM102" i="1"/>
  <c r="AK102" i="1"/>
  <c r="AL102" i="1" s="1"/>
  <c r="AJ102" i="1"/>
  <c r="AM101" i="1"/>
  <c r="AN101" i="1" s="1"/>
  <c r="AK101" i="1"/>
  <c r="AL101" i="1" s="1"/>
  <c r="AJ101" i="1"/>
  <c r="AM131" i="1"/>
  <c r="AN131" i="1" s="1"/>
  <c r="AK131" i="1"/>
  <c r="AL131" i="1" s="1"/>
  <c r="AJ131" i="1"/>
  <c r="AM130" i="1"/>
  <c r="AN130" i="1" s="1"/>
  <c r="AL130" i="1"/>
  <c r="AK130" i="1"/>
  <c r="AJ130" i="1"/>
  <c r="AM129" i="1"/>
  <c r="AN129" i="1" s="1"/>
  <c r="AK129" i="1"/>
  <c r="AL129" i="1" s="1"/>
  <c r="AJ129" i="1"/>
  <c r="AM128" i="1"/>
  <c r="AN128" i="1" s="1"/>
  <c r="AK128" i="1"/>
  <c r="AL128" i="1" s="1"/>
  <c r="AJ128" i="1"/>
  <c r="AM127" i="1"/>
  <c r="AN127" i="1" s="1"/>
  <c r="AK127" i="1"/>
  <c r="AL127" i="1" s="1"/>
  <c r="AJ127" i="1"/>
  <c r="AM126" i="1"/>
  <c r="AN126" i="1" s="1"/>
  <c r="AK126" i="1"/>
  <c r="AL126" i="1" s="1"/>
  <c r="AJ126" i="1"/>
  <c r="AM125" i="1"/>
  <c r="AN125" i="1" s="1"/>
  <c r="AK125" i="1"/>
  <c r="AL125" i="1" s="1"/>
  <c r="AJ125" i="1"/>
  <c r="AM124" i="1"/>
  <c r="AN124" i="1" s="1"/>
  <c r="AK124" i="1"/>
  <c r="AL124" i="1" s="1"/>
  <c r="AJ124" i="1"/>
  <c r="AM123" i="1"/>
  <c r="AN123" i="1" s="1"/>
  <c r="AL123" i="1"/>
  <c r="AK123" i="1"/>
  <c r="AJ123" i="1"/>
  <c r="AM122" i="1"/>
  <c r="AN122" i="1" s="1"/>
  <c r="AK122" i="1"/>
  <c r="AL122" i="1" s="1"/>
  <c r="AJ122" i="1"/>
  <c r="AM121" i="1"/>
  <c r="AN121" i="1" s="1"/>
  <c r="AK121" i="1"/>
  <c r="AL121" i="1" s="1"/>
  <c r="AJ121" i="1"/>
  <c r="AM120" i="1"/>
  <c r="AN120" i="1" s="1"/>
  <c r="AK120" i="1"/>
  <c r="AL120" i="1" s="1"/>
  <c r="AJ120" i="1"/>
  <c r="AM152" i="1"/>
  <c r="AN152" i="1" s="1"/>
  <c r="AK152" i="1"/>
  <c r="AL152" i="1" s="1"/>
  <c r="AM150" i="1"/>
  <c r="AN150" i="1" s="1"/>
  <c r="AK150" i="1"/>
  <c r="AL150" i="1" s="1"/>
  <c r="AJ150" i="1"/>
  <c r="AM149" i="1"/>
  <c r="AN149" i="1" s="1"/>
  <c r="AK149" i="1"/>
  <c r="AL149" i="1" s="1"/>
  <c r="AJ149" i="1"/>
  <c r="AN148" i="1"/>
  <c r="AM148" i="1"/>
  <c r="AK148" i="1"/>
  <c r="AL148" i="1" s="1"/>
  <c r="AJ148" i="1"/>
  <c r="AM147" i="1"/>
  <c r="AN147" i="1" s="1"/>
  <c r="AK147" i="1"/>
  <c r="AL147" i="1" s="1"/>
  <c r="AJ147" i="1"/>
  <c r="AM146" i="1"/>
  <c r="AN146" i="1" s="1"/>
  <c r="AK146" i="1"/>
  <c r="AL146" i="1" s="1"/>
  <c r="AJ146" i="1"/>
  <c r="AM145" i="1"/>
  <c r="AN145" i="1" s="1"/>
  <c r="AK145" i="1"/>
  <c r="AL145" i="1" s="1"/>
  <c r="AJ145" i="1"/>
  <c r="AM144" i="1"/>
  <c r="AN144" i="1" s="1"/>
  <c r="AK144" i="1"/>
  <c r="AL144" i="1" s="1"/>
  <c r="AJ144" i="1"/>
  <c r="AM143" i="1"/>
  <c r="AN143" i="1" s="1"/>
  <c r="AK143" i="1"/>
  <c r="AL143" i="1" s="1"/>
  <c r="AJ143" i="1"/>
  <c r="AM142" i="1"/>
  <c r="AN142" i="1" s="1"/>
  <c r="AK142" i="1"/>
  <c r="AL142" i="1" s="1"/>
  <c r="AJ142" i="1"/>
  <c r="AM141" i="1"/>
  <c r="AN141" i="1" s="1"/>
  <c r="AK141" i="1"/>
  <c r="AL141" i="1" s="1"/>
  <c r="AJ141" i="1"/>
  <c r="AM140" i="1"/>
  <c r="AN140" i="1" s="1"/>
  <c r="AK140" i="1"/>
  <c r="AL140" i="1" s="1"/>
  <c r="AJ140" i="1"/>
  <c r="AM139" i="1"/>
  <c r="AN139" i="1" s="1"/>
  <c r="AK139" i="1"/>
  <c r="AL139" i="1" s="1"/>
  <c r="AJ139" i="1"/>
  <c r="AM167" i="1"/>
  <c r="AN167" i="1" s="1"/>
  <c r="AK167" i="1"/>
  <c r="AL167" i="1" s="1"/>
  <c r="AJ167" i="1"/>
  <c r="AM166" i="1"/>
  <c r="AN166" i="1" s="1"/>
  <c r="AK166" i="1"/>
  <c r="AL166" i="1" s="1"/>
  <c r="AJ166" i="1"/>
  <c r="AM165" i="1"/>
  <c r="AN165" i="1" s="1"/>
  <c r="AK165" i="1"/>
  <c r="AL165" i="1" s="1"/>
  <c r="AJ165" i="1"/>
  <c r="AM164" i="1"/>
  <c r="AN164" i="1" s="1"/>
  <c r="AK164" i="1"/>
  <c r="AL164" i="1" s="1"/>
  <c r="AJ164" i="1"/>
  <c r="AM163" i="1"/>
  <c r="AN163" i="1" s="1"/>
  <c r="AK163" i="1"/>
  <c r="AL163" i="1" s="1"/>
  <c r="AJ163" i="1"/>
  <c r="AM162" i="1"/>
  <c r="AN162" i="1" s="1"/>
  <c r="AK162" i="1"/>
  <c r="AL162" i="1" s="1"/>
  <c r="AJ162" i="1"/>
  <c r="AM161" i="1"/>
  <c r="AN161" i="1" s="1"/>
  <c r="AK161" i="1"/>
  <c r="AL161" i="1" s="1"/>
  <c r="AJ161" i="1"/>
  <c r="AM160" i="1"/>
  <c r="AN160" i="1" s="1"/>
  <c r="AK160" i="1"/>
  <c r="AL160" i="1" s="1"/>
  <c r="AJ160" i="1"/>
  <c r="AM159" i="1"/>
  <c r="AN159" i="1" s="1"/>
  <c r="AL159" i="1"/>
  <c r="AK159" i="1"/>
  <c r="AJ159" i="1"/>
  <c r="AM158" i="1"/>
  <c r="AN158" i="1" s="1"/>
  <c r="AK158" i="1"/>
  <c r="AL158" i="1" s="1"/>
  <c r="AJ158" i="1"/>
  <c r="AM157" i="1"/>
  <c r="AN157" i="1" s="1"/>
  <c r="AK157" i="1"/>
  <c r="AL157" i="1" s="1"/>
  <c r="AJ157" i="1"/>
  <c r="AM186" i="1"/>
  <c r="AN186" i="1" s="1"/>
  <c r="AK186" i="1"/>
  <c r="AL186" i="1" s="1"/>
  <c r="AJ186" i="1"/>
  <c r="AM185" i="1"/>
  <c r="AN185" i="1" s="1"/>
  <c r="AK185" i="1"/>
  <c r="AL185" i="1" s="1"/>
  <c r="AJ185" i="1"/>
  <c r="AM184" i="1"/>
  <c r="AN184" i="1" s="1"/>
  <c r="AK184" i="1"/>
  <c r="AL184" i="1" s="1"/>
  <c r="AJ184" i="1"/>
  <c r="AM183" i="1"/>
  <c r="AN183" i="1" s="1"/>
  <c r="AK183" i="1"/>
  <c r="AL183" i="1" s="1"/>
  <c r="AJ183" i="1"/>
  <c r="AM182" i="1"/>
  <c r="AN182" i="1" s="1"/>
  <c r="AK182" i="1"/>
  <c r="AL182" i="1" s="1"/>
  <c r="AJ182" i="1"/>
  <c r="AM181" i="1"/>
  <c r="AN181" i="1" s="1"/>
  <c r="AK181" i="1"/>
  <c r="AL181" i="1" s="1"/>
  <c r="AJ181" i="1"/>
  <c r="AM180" i="1"/>
  <c r="AN180" i="1" s="1"/>
  <c r="AK180" i="1"/>
  <c r="AL180" i="1" s="1"/>
  <c r="AJ180" i="1"/>
  <c r="AM179" i="1"/>
  <c r="AN179" i="1" s="1"/>
  <c r="AK179" i="1"/>
  <c r="AL179" i="1" s="1"/>
  <c r="AJ179" i="1"/>
  <c r="AM178" i="1"/>
  <c r="AN178" i="1" s="1"/>
  <c r="AK178" i="1"/>
  <c r="AL178" i="1" s="1"/>
  <c r="AJ178" i="1"/>
  <c r="AM177" i="1"/>
  <c r="AN177" i="1" s="1"/>
  <c r="AK177" i="1"/>
  <c r="AL177" i="1" s="1"/>
  <c r="AJ177" i="1"/>
  <c r="AN176" i="1"/>
  <c r="AM176" i="1"/>
  <c r="AK176" i="1"/>
  <c r="AL176" i="1" s="1"/>
  <c r="AJ176" i="1"/>
  <c r="AM175" i="1"/>
  <c r="AN175" i="1" s="1"/>
  <c r="AK175" i="1"/>
  <c r="AL175" i="1" s="1"/>
  <c r="AJ175" i="1"/>
  <c r="AM204" i="1"/>
  <c r="AN204" i="1" s="1"/>
  <c r="AK204" i="1"/>
  <c r="AL204" i="1" s="1"/>
  <c r="AJ204" i="1"/>
  <c r="AM203" i="1"/>
  <c r="AN203" i="1" s="1"/>
  <c r="AK203" i="1"/>
  <c r="AL203" i="1" s="1"/>
  <c r="AJ203" i="1"/>
  <c r="AM202" i="1"/>
  <c r="AN202" i="1" s="1"/>
  <c r="AK202" i="1"/>
  <c r="AL202" i="1" s="1"/>
  <c r="AJ202" i="1"/>
  <c r="AM201" i="1"/>
  <c r="AN201" i="1" s="1"/>
  <c r="AK201" i="1"/>
  <c r="AL201" i="1" s="1"/>
  <c r="AJ201" i="1"/>
  <c r="AM200" i="1"/>
  <c r="AN200" i="1" s="1"/>
  <c r="AK200" i="1"/>
  <c r="AL200" i="1" s="1"/>
  <c r="AJ200" i="1"/>
  <c r="AM199" i="1"/>
  <c r="AN199" i="1" s="1"/>
  <c r="AK199" i="1"/>
  <c r="AL199" i="1" s="1"/>
  <c r="AJ199" i="1"/>
  <c r="AM198" i="1"/>
  <c r="AN198" i="1" s="1"/>
  <c r="AK198" i="1"/>
  <c r="AL198" i="1" s="1"/>
  <c r="AJ198" i="1"/>
  <c r="AM197" i="1"/>
  <c r="AN197" i="1" s="1"/>
  <c r="AK197" i="1"/>
  <c r="AL197" i="1" s="1"/>
  <c r="AJ197" i="1"/>
  <c r="AM196" i="1"/>
  <c r="AN196" i="1" s="1"/>
  <c r="AK196" i="1"/>
  <c r="AL196" i="1" s="1"/>
  <c r="AJ196" i="1"/>
  <c r="AM195" i="1"/>
  <c r="AN195" i="1" s="1"/>
  <c r="AK195" i="1"/>
  <c r="AL195" i="1" s="1"/>
  <c r="AJ195" i="1"/>
  <c r="AM194" i="1"/>
  <c r="AN194" i="1" s="1"/>
  <c r="AK194" i="1"/>
  <c r="AL194" i="1" s="1"/>
  <c r="AJ194" i="1"/>
  <c r="AM193" i="1"/>
  <c r="AN193" i="1" s="1"/>
  <c r="AK193" i="1"/>
  <c r="AL193" i="1" s="1"/>
  <c r="AJ193" i="1"/>
  <c r="AK224" i="1"/>
  <c r="AL224" i="1" s="1"/>
  <c r="AJ224" i="1"/>
  <c r="AM222" i="1"/>
  <c r="AN222" i="1" s="1"/>
  <c r="AL222" i="1"/>
  <c r="AK222" i="1"/>
  <c r="AJ222" i="1"/>
  <c r="AM221" i="1"/>
  <c r="AN221" i="1" s="1"/>
  <c r="AK221" i="1"/>
  <c r="AL221" i="1" s="1"/>
  <c r="AJ221" i="1"/>
  <c r="AM220" i="1"/>
  <c r="AN220" i="1" s="1"/>
  <c r="AK220" i="1"/>
  <c r="AL220" i="1" s="1"/>
  <c r="AJ220" i="1"/>
  <c r="AM219" i="1"/>
  <c r="AN219" i="1" s="1"/>
  <c r="AK219" i="1"/>
  <c r="AL219" i="1" s="1"/>
  <c r="AJ219" i="1"/>
  <c r="AM218" i="1"/>
  <c r="AN218" i="1" s="1"/>
  <c r="AK218" i="1"/>
  <c r="AL218" i="1" s="1"/>
  <c r="AJ218" i="1"/>
  <c r="AM217" i="1"/>
  <c r="AN217" i="1" s="1"/>
  <c r="AK217" i="1"/>
  <c r="AL217" i="1" s="1"/>
  <c r="AJ217" i="1"/>
  <c r="AM216" i="1"/>
  <c r="AN216" i="1" s="1"/>
  <c r="AK216" i="1"/>
  <c r="AL216" i="1" s="1"/>
  <c r="AJ216" i="1"/>
  <c r="AN215" i="1"/>
  <c r="AM215" i="1"/>
  <c r="AK215" i="1"/>
  <c r="AL215" i="1" s="1"/>
  <c r="AJ215" i="1"/>
  <c r="AM214" i="1"/>
  <c r="AN214" i="1" s="1"/>
  <c r="AK214" i="1"/>
  <c r="AL214" i="1" s="1"/>
  <c r="AJ214" i="1"/>
  <c r="AM213" i="1"/>
  <c r="AN213" i="1" s="1"/>
  <c r="AK213" i="1"/>
  <c r="AL213" i="1" s="1"/>
  <c r="AJ213" i="1"/>
  <c r="AM212" i="1"/>
  <c r="AN212" i="1" s="1"/>
  <c r="AK212" i="1"/>
  <c r="AL212" i="1" s="1"/>
  <c r="AJ212" i="1"/>
  <c r="AM211" i="1"/>
  <c r="AN211" i="1" s="1"/>
  <c r="AK211" i="1"/>
  <c r="AL211" i="1" s="1"/>
  <c r="AJ211" i="1"/>
  <c r="AM240" i="1"/>
  <c r="AN240" i="1" s="1"/>
  <c r="AK240" i="1"/>
  <c r="AL240" i="1" s="1"/>
  <c r="AJ240" i="1"/>
  <c r="AM239" i="1"/>
  <c r="AN239" i="1" s="1"/>
  <c r="AK239" i="1"/>
  <c r="AL239" i="1" s="1"/>
  <c r="AJ239" i="1"/>
  <c r="AM238" i="1"/>
  <c r="AN238" i="1" s="1"/>
  <c r="AK238" i="1"/>
  <c r="AL238" i="1" s="1"/>
  <c r="AJ238" i="1"/>
  <c r="AN237" i="1"/>
  <c r="AM237" i="1"/>
  <c r="AK237" i="1"/>
  <c r="AL237" i="1" s="1"/>
  <c r="AJ237" i="1"/>
  <c r="AM236" i="1"/>
  <c r="AN236" i="1" s="1"/>
  <c r="AK236" i="1"/>
  <c r="AL236" i="1" s="1"/>
  <c r="AJ236" i="1"/>
  <c r="AM235" i="1"/>
  <c r="AN235" i="1" s="1"/>
  <c r="AK235" i="1"/>
  <c r="AL235" i="1" s="1"/>
  <c r="AJ235" i="1"/>
  <c r="AM234" i="1"/>
  <c r="AN234" i="1" s="1"/>
  <c r="AK234" i="1"/>
  <c r="AL234" i="1" s="1"/>
  <c r="AJ234" i="1"/>
  <c r="AM233" i="1"/>
  <c r="AN233" i="1" s="1"/>
  <c r="AK233" i="1"/>
  <c r="AL233" i="1" s="1"/>
  <c r="AJ233" i="1"/>
  <c r="AM232" i="1"/>
  <c r="AN232" i="1" s="1"/>
  <c r="AK232" i="1"/>
  <c r="AL232" i="1" s="1"/>
  <c r="AJ232" i="1"/>
  <c r="AM231" i="1"/>
  <c r="AN231" i="1" s="1"/>
  <c r="AK231" i="1"/>
  <c r="AL231" i="1" s="1"/>
  <c r="AJ231" i="1"/>
  <c r="AM230" i="1"/>
  <c r="AN230" i="1" s="1"/>
  <c r="AK230" i="1"/>
  <c r="AL230" i="1" s="1"/>
  <c r="AJ230" i="1"/>
  <c r="AM229" i="1"/>
  <c r="AN229" i="1" s="1"/>
  <c r="AK229" i="1"/>
  <c r="AL229" i="1" s="1"/>
  <c r="AJ229" i="1"/>
  <c r="AM258" i="1"/>
  <c r="AN258" i="1" s="1"/>
  <c r="AK258" i="1"/>
  <c r="AL258" i="1" s="1"/>
  <c r="AJ258" i="1"/>
  <c r="AM257" i="1"/>
  <c r="AN257" i="1" s="1"/>
  <c r="AK257" i="1"/>
  <c r="AL257" i="1" s="1"/>
  <c r="AJ257" i="1"/>
  <c r="AM256" i="1"/>
  <c r="AN256" i="1" s="1"/>
  <c r="AK256" i="1"/>
  <c r="AL256" i="1" s="1"/>
  <c r="AJ256" i="1"/>
  <c r="AM255" i="1"/>
  <c r="AN255" i="1" s="1"/>
  <c r="AK255" i="1"/>
  <c r="AL255" i="1" s="1"/>
  <c r="AJ255" i="1"/>
  <c r="AM254" i="1"/>
  <c r="AN254" i="1" s="1"/>
  <c r="AK254" i="1"/>
  <c r="AL254" i="1" s="1"/>
  <c r="AJ254" i="1"/>
  <c r="AM253" i="1"/>
  <c r="AN253" i="1" s="1"/>
  <c r="AK253" i="1"/>
  <c r="AL253" i="1" s="1"/>
  <c r="AJ253" i="1"/>
  <c r="AM252" i="1"/>
  <c r="AN252" i="1" s="1"/>
  <c r="AK252" i="1"/>
  <c r="AL252" i="1" s="1"/>
  <c r="AJ252" i="1"/>
  <c r="AM251" i="1"/>
  <c r="AN251" i="1" s="1"/>
  <c r="AL251" i="1"/>
  <c r="AK251" i="1"/>
  <c r="AJ251" i="1"/>
  <c r="AM250" i="1"/>
  <c r="AN250" i="1" s="1"/>
  <c r="AK250" i="1"/>
  <c r="AL250" i="1" s="1"/>
  <c r="AJ250" i="1"/>
  <c r="AM249" i="1"/>
  <c r="AN249" i="1" s="1"/>
  <c r="AK249" i="1"/>
  <c r="AL249" i="1" s="1"/>
  <c r="AJ249" i="1"/>
  <c r="AM248" i="1"/>
  <c r="AN248" i="1" s="1"/>
  <c r="AK248" i="1"/>
  <c r="AL248" i="1" s="1"/>
  <c r="AJ248" i="1"/>
  <c r="AM247" i="1"/>
  <c r="AN247" i="1" s="1"/>
  <c r="AK247" i="1"/>
  <c r="AL247" i="1" s="1"/>
  <c r="AJ247" i="1"/>
  <c r="AM276" i="1"/>
  <c r="AN276" i="1" s="1"/>
  <c r="AK276" i="1"/>
  <c r="AL276" i="1" s="1"/>
  <c r="AJ276" i="1"/>
  <c r="AN275" i="1"/>
  <c r="AM275" i="1"/>
  <c r="AK275" i="1"/>
  <c r="AL275" i="1" s="1"/>
  <c r="AJ275" i="1"/>
  <c r="AM274" i="1"/>
  <c r="AN274" i="1" s="1"/>
  <c r="AK274" i="1"/>
  <c r="AL274" i="1" s="1"/>
  <c r="AJ274" i="1"/>
  <c r="AM273" i="1"/>
  <c r="AN273" i="1" s="1"/>
  <c r="AK273" i="1"/>
  <c r="AL273" i="1" s="1"/>
  <c r="AJ273" i="1"/>
  <c r="AM272" i="1"/>
  <c r="AN272" i="1" s="1"/>
  <c r="AK272" i="1"/>
  <c r="AL272" i="1" s="1"/>
  <c r="AJ272" i="1"/>
  <c r="AM271" i="1"/>
  <c r="AN271" i="1" s="1"/>
  <c r="AL271" i="1"/>
  <c r="AK271" i="1"/>
  <c r="AJ271" i="1"/>
  <c r="AM270" i="1"/>
  <c r="AN270" i="1" s="1"/>
  <c r="AK270" i="1"/>
  <c r="AL270" i="1" s="1"/>
  <c r="AJ270" i="1"/>
  <c r="AN269" i="1"/>
  <c r="AM269" i="1"/>
  <c r="AK269" i="1"/>
  <c r="AL269" i="1" s="1"/>
  <c r="AJ269" i="1"/>
  <c r="AM268" i="1"/>
  <c r="AN268" i="1" s="1"/>
  <c r="AK268" i="1"/>
  <c r="AL268" i="1" s="1"/>
  <c r="AJ268" i="1"/>
  <c r="AN267" i="1"/>
  <c r="AM267" i="1"/>
  <c r="AK267" i="1"/>
  <c r="AL267" i="1" s="1"/>
  <c r="AJ267" i="1"/>
  <c r="AM266" i="1"/>
  <c r="AN266" i="1" s="1"/>
  <c r="AK266" i="1"/>
  <c r="AL266" i="1" s="1"/>
  <c r="AJ266" i="1"/>
  <c r="AM265" i="1"/>
  <c r="AN265" i="1" s="1"/>
  <c r="AK265" i="1"/>
  <c r="AL265" i="1" s="1"/>
  <c r="AJ265" i="1"/>
  <c r="AK297" i="1"/>
  <c r="AL297" i="1" s="1"/>
  <c r="AJ297" i="1"/>
  <c r="AM295" i="1"/>
  <c r="AN295" i="1" s="1"/>
  <c r="AL295" i="1"/>
  <c r="AK295" i="1"/>
  <c r="AJ295" i="1"/>
  <c r="AM294" i="1"/>
  <c r="AN294" i="1" s="1"/>
  <c r="AK294" i="1"/>
  <c r="AL294" i="1" s="1"/>
  <c r="AJ294" i="1"/>
  <c r="AM293" i="1"/>
  <c r="AN293" i="1" s="1"/>
  <c r="AK293" i="1"/>
  <c r="AL293" i="1" s="1"/>
  <c r="AJ293" i="1"/>
  <c r="AM292" i="1"/>
  <c r="AN292" i="1" s="1"/>
  <c r="AK292" i="1"/>
  <c r="AL292" i="1" s="1"/>
  <c r="AJ292" i="1"/>
  <c r="AM291" i="1"/>
  <c r="AN291" i="1" s="1"/>
  <c r="AK291" i="1"/>
  <c r="AL291" i="1" s="1"/>
  <c r="AJ291" i="1"/>
  <c r="AM290" i="1"/>
  <c r="AN290" i="1" s="1"/>
  <c r="AK290" i="1"/>
  <c r="AL290" i="1" s="1"/>
  <c r="AJ290" i="1"/>
  <c r="AM289" i="1"/>
  <c r="AN289" i="1" s="1"/>
  <c r="AK289" i="1"/>
  <c r="AL289" i="1" s="1"/>
  <c r="AJ289" i="1"/>
  <c r="AM288" i="1"/>
  <c r="AN288" i="1" s="1"/>
  <c r="AK288" i="1"/>
  <c r="AL288" i="1" s="1"/>
  <c r="AJ288" i="1"/>
  <c r="AM287" i="1"/>
  <c r="AN287" i="1" s="1"/>
  <c r="AK287" i="1"/>
  <c r="AL287" i="1" s="1"/>
  <c r="AJ287" i="1"/>
  <c r="AM286" i="1"/>
  <c r="AN286" i="1" s="1"/>
  <c r="AK286" i="1"/>
  <c r="AL286" i="1" s="1"/>
  <c r="AJ286" i="1"/>
  <c r="AM285" i="1"/>
  <c r="AN285" i="1" s="1"/>
  <c r="AK285" i="1"/>
  <c r="AL285" i="1" s="1"/>
  <c r="AJ285" i="1"/>
  <c r="AM284" i="1"/>
  <c r="AN284" i="1" s="1"/>
  <c r="AK284" i="1"/>
  <c r="AL284" i="1" s="1"/>
  <c r="AJ284" i="1"/>
  <c r="AM314" i="1"/>
  <c r="AN314" i="1" s="1"/>
  <c r="AK314" i="1"/>
  <c r="AL314" i="1" s="1"/>
  <c r="AJ314" i="1"/>
  <c r="AM313" i="1"/>
  <c r="AN313" i="1" s="1"/>
  <c r="AL313" i="1"/>
  <c r="AK313" i="1"/>
  <c r="AJ313" i="1"/>
  <c r="AM312" i="1"/>
  <c r="AN312" i="1" s="1"/>
  <c r="AK312" i="1"/>
  <c r="AL312" i="1" s="1"/>
  <c r="AJ312" i="1"/>
  <c r="AN311" i="1"/>
  <c r="AM311" i="1"/>
  <c r="AK311" i="1"/>
  <c r="AL311" i="1" s="1"/>
  <c r="AJ311" i="1"/>
  <c r="AM310" i="1"/>
  <c r="AN310" i="1" s="1"/>
  <c r="AK310" i="1"/>
  <c r="AL310" i="1" s="1"/>
  <c r="AJ310" i="1"/>
  <c r="AM309" i="1"/>
  <c r="AN309" i="1" s="1"/>
  <c r="AK309" i="1"/>
  <c r="AL309" i="1" s="1"/>
  <c r="AJ309" i="1"/>
  <c r="AM308" i="1"/>
  <c r="AN308" i="1" s="1"/>
  <c r="AK308" i="1"/>
  <c r="AL308" i="1" s="1"/>
  <c r="AJ308" i="1"/>
  <c r="AM307" i="1"/>
  <c r="AN307" i="1" s="1"/>
  <c r="AK307" i="1"/>
  <c r="AL307" i="1" s="1"/>
  <c r="AJ307" i="1"/>
  <c r="AM306" i="1"/>
  <c r="AN306" i="1" s="1"/>
  <c r="AL306" i="1"/>
  <c r="AK306" i="1"/>
  <c r="AJ306" i="1"/>
  <c r="AM305" i="1"/>
  <c r="AN305" i="1" s="1"/>
  <c r="AK305" i="1"/>
  <c r="AL305" i="1" s="1"/>
  <c r="AJ305" i="1"/>
  <c r="AN304" i="1"/>
  <c r="AM304" i="1"/>
  <c r="AK304" i="1"/>
  <c r="AL304" i="1" s="1"/>
  <c r="AJ304" i="1"/>
  <c r="AM303" i="1"/>
  <c r="AN303" i="1" s="1"/>
  <c r="AK303" i="1"/>
  <c r="AL303" i="1" s="1"/>
  <c r="AJ303" i="1"/>
  <c r="AM333" i="1"/>
  <c r="AN333" i="1" s="1"/>
  <c r="AK333" i="1"/>
  <c r="AL333" i="1" s="1"/>
  <c r="AJ333" i="1"/>
  <c r="AM332" i="1"/>
  <c r="AN332" i="1" s="1"/>
  <c r="AK332" i="1"/>
  <c r="AL332" i="1" s="1"/>
  <c r="AJ332" i="1"/>
  <c r="AM331" i="1"/>
  <c r="AN331" i="1" s="1"/>
  <c r="AK331" i="1"/>
  <c r="AL331" i="1" s="1"/>
  <c r="AJ331" i="1"/>
  <c r="AM330" i="1"/>
  <c r="AN330" i="1" s="1"/>
  <c r="AK330" i="1"/>
  <c r="AL330" i="1" s="1"/>
  <c r="AJ330" i="1"/>
  <c r="AM329" i="1"/>
  <c r="AN329" i="1" s="1"/>
  <c r="AK329" i="1"/>
  <c r="AL329" i="1" s="1"/>
  <c r="AJ329" i="1"/>
  <c r="AM328" i="1"/>
  <c r="AN328" i="1" s="1"/>
  <c r="AK328" i="1"/>
  <c r="AL328" i="1" s="1"/>
  <c r="AJ328" i="1"/>
  <c r="AM327" i="1"/>
  <c r="AN327" i="1" s="1"/>
  <c r="AK327" i="1"/>
  <c r="AL327" i="1" s="1"/>
  <c r="AJ327" i="1"/>
  <c r="AM326" i="1"/>
  <c r="AN326" i="1" s="1"/>
  <c r="AK326" i="1"/>
  <c r="AL326" i="1" s="1"/>
  <c r="AJ326" i="1"/>
  <c r="AM325" i="1"/>
  <c r="AN325" i="1" s="1"/>
  <c r="AK325" i="1"/>
  <c r="AL325" i="1" s="1"/>
  <c r="AJ325" i="1"/>
  <c r="AM324" i="1"/>
  <c r="AN324" i="1" s="1"/>
  <c r="AK324" i="1"/>
  <c r="AL324" i="1" s="1"/>
  <c r="AJ324" i="1"/>
  <c r="AM323" i="1"/>
  <c r="AN323" i="1" s="1"/>
  <c r="AK323" i="1"/>
  <c r="AL323" i="1" s="1"/>
  <c r="AJ323" i="1"/>
  <c r="AM322" i="1"/>
  <c r="AN322" i="1" s="1"/>
  <c r="AK322" i="1"/>
  <c r="AL322" i="1" s="1"/>
  <c r="AJ322" i="1"/>
  <c r="AK353" i="1"/>
  <c r="AL353" i="1" s="1"/>
  <c r="AJ353" i="1"/>
  <c r="AM351" i="1"/>
  <c r="AN351" i="1" s="1"/>
  <c r="AL351" i="1"/>
  <c r="AK351" i="1"/>
  <c r="AJ351" i="1"/>
  <c r="AM350" i="1"/>
  <c r="AN350" i="1" s="1"/>
  <c r="AK350" i="1"/>
  <c r="AL350" i="1" s="1"/>
  <c r="AJ350" i="1"/>
  <c r="AM349" i="1"/>
  <c r="AN349" i="1" s="1"/>
  <c r="AK349" i="1"/>
  <c r="AL349" i="1" s="1"/>
  <c r="AJ349" i="1"/>
  <c r="AM348" i="1"/>
  <c r="AN348" i="1" s="1"/>
  <c r="AK348" i="1"/>
  <c r="AL348" i="1" s="1"/>
  <c r="AJ348" i="1"/>
  <c r="AM347" i="1"/>
  <c r="AN347" i="1" s="1"/>
  <c r="AK347" i="1"/>
  <c r="AL347" i="1" s="1"/>
  <c r="AJ347" i="1"/>
  <c r="AM346" i="1"/>
  <c r="AN346" i="1" s="1"/>
  <c r="AK346" i="1"/>
  <c r="AL346" i="1" s="1"/>
  <c r="AJ346" i="1"/>
  <c r="AM345" i="1"/>
  <c r="AN345" i="1" s="1"/>
  <c r="AK345" i="1"/>
  <c r="AL345" i="1" s="1"/>
  <c r="AJ345" i="1"/>
  <c r="AM344" i="1"/>
  <c r="AN344" i="1" s="1"/>
  <c r="AL344" i="1"/>
  <c r="AK344" i="1"/>
  <c r="AJ344" i="1"/>
  <c r="AM343" i="1"/>
  <c r="AN343" i="1" s="1"/>
  <c r="AK343" i="1"/>
  <c r="AL343" i="1" s="1"/>
  <c r="AJ343" i="1"/>
  <c r="AM342" i="1"/>
  <c r="AN342" i="1" s="1"/>
  <c r="AK342" i="1"/>
  <c r="AL342" i="1" s="1"/>
  <c r="AJ342" i="1"/>
  <c r="AM341" i="1"/>
  <c r="AN341" i="1" s="1"/>
  <c r="AK341" i="1"/>
  <c r="AL341" i="1" s="1"/>
  <c r="AJ341" i="1"/>
  <c r="AM340" i="1"/>
  <c r="AN340" i="1" s="1"/>
  <c r="AK340" i="1"/>
  <c r="AL340" i="1" s="1"/>
  <c r="AJ340" i="1"/>
  <c r="AM369" i="1"/>
  <c r="AN369" i="1" s="1"/>
  <c r="AK369" i="1"/>
  <c r="AL369" i="1" s="1"/>
  <c r="AJ369" i="1"/>
  <c r="AM368" i="1"/>
  <c r="AN368" i="1" s="1"/>
  <c r="AK368" i="1"/>
  <c r="AL368" i="1" s="1"/>
  <c r="AJ368" i="1"/>
  <c r="AM367" i="1"/>
  <c r="AN367" i="1" s="1"/>
  <c r="AK367" i="1"/>
  <c r="AL367" i="1" s="1"/>
  <c r="AJ367" i="1"/>
  <c r="AM366" i="1"/>
  <c r="AN366" i="1" s="1"/>
  <c r="AK366" i="1"/>
  <c r="AL366" i="1" s="1"/>
  <c r="AJ366" i="1"/>
  <c r="AM365" i="1"/>
  <c r="AN365" i="1" s="1"/>
  <c r="AK365" i="1"/>
  <c r="AL365" i="1" s="1"/>
  <c r="AJ365" i="1"/>
  <c r="AM364" i="1"/>
  <c r="AN364" i="1" s="1"/>
  <c r="AK364" i="1"/>
  <c r="AL364" i="1" s="1"/>
  <c r="AJ364" i="1"/>
  <c r="AM363" i="1"/>
  <c r="AN363" i="1" s="1"/>
  <c r="AK363" i="1"/>
  <c r="AL363" i="1" s="1"/>
  <c r="AJ363" i="1"/>
  <c r="AM362" i="1"/>
  <c r="AN362" i="1" s="1"/>
  <c r="AK362" i="1"/>
  <c r="AL362" i="1" s="1"/>
  <c r="AJ362" i="1"/>
  <c r="AM361" i="1"/>
  <c r="AN361" i="1" s="1"/>
  <c r="AK361" i="1"/>
  <c r="AL361" i="1" s="1"/>
  <c r="AJ361" i="1"/>
  <c r="AM360" i="1"/>
  <c r="AN360" i="1" s="1"/>
  <c r="AK360" i="1"/>
  <c r="AL360" i="1" s="1"/>
  <c r="AJ360" i="1"/>
  <c r="AN359" i="1"/>
  <c r="AM359" i="1"/>
  <c r="AK359" i="1"/>
  <c r="AL359" i="1" s="1"/>
  <c r="AJ359" i="1"/>
  <c r="AM358" i="1"/>
  <c r="AN358" i="1" s="1"/>
  <c r="AK358" i="1"/>
  <c r="AL358" i="1" s="1"/>
  <c r="AJ358" i="1"/>
  <c r="AM387" i="1"/>
  <c r="AN387" i="1" s="1"/>
  <c r="AK387" i="1"/>
  <c r="AL387" i="1" s="1"/>
  <c r="AJ387" i="1"/>
  <c r="AM386" i="1"/>
  <c r="AN386" i="1" s="1"/>
  <c r="AK386" i="1"/>
  <c r="AL386" i="1" s="1"/>
  <c r="AM385" i="1"/>
  <c r="AN385" i="1" s="1"/>
  <c r="AK385" i="1"/>
  <c r="AL385" i="1" s="1"/>
  <c r="AJ385" i="1"/>
  <c r="AM384" i="1"/>
  <c r="AN384" i="1" s="1"/>
  <c r="AK384" i="1"/>
  <c r="AL384" i="1" s="1"/>
  <c r="AJ384" i="1"/>
  <c r="AM383" i="1"/>
  <c r="AN383" i="1" s="1"/>
  <c r="AK383" i="1"/>
  <c r="AL383" i="1" s="1"/>
  <c r="AJ383" i="1"/>
  <c r="AM382" i="1"/>
  <c r="AN382" i="1" s="1"/>
  <c r="AK382" i="1"/>
  <c r="AL382" i="1" s="1"/>
  <c r="AJ382" i="1"/>
  <c r="AM381" i="1"/>
  <c r="AN381" i="1" s="1"/>
  <c r="AK381" i="1"/>
  <c r="AL381" i="1" s="1"/>
  <c r="AJ381" i="1"/>
  <c r="AM380" i="1"/>
  <c r="AN380" i="1" s="1"/>
  <c r="AK380" i="1"/>
  <c r="AL380" i="1" s="1"/>
  <c r="AJ380" i="1"/>
  <c r="AM379" i="1"/>
  <c r="AN379" i="1" s="1"/>
  <c r="AL379" i="1"/>
  <c r="AK379" i="1"/>
  <c r="AJ379" i="1"/>
  <c r="AM378" i="1"/>
  <c r="AN378" i="1" s="1"/>
  <c r="AK378" i="1"/>
  <c r="AL378" i="1" s="1"/>
  <c r="AJ378" i="1"/>
  <c r="AM377" i="1"/>
  <c r="AN377" i="1" s="1"/>
  <c r="AK377" i="1"/>
  <c r="AL377" i="1" s="1"/>
  <c r="AJ377" i="1"/>
  <c r="AM376" i="1"/>
  <c r="AN376" i="1" s="1"/>
  <c r="AK376" i="1"/>
  <c r="AL376" i="1" s="1"/>
  <c r="AJ376" i="1"/>
  <c r="AK407" i="1"/>
  <c r="AL407" i="1" s="1"/>
  <c r="AJ407" i="1"/>
  <c r="AN405" i="1"/>
  <c r="AM405" i="1"/>
  <c r="AK405" i="1"/>
  <c r="AL405" i="1" s="1"/>
  <c r="AJ405" i="1"/>
  <c r="AM404" i="1"/>
  <c r="AN404" i="1" s="1"/>
  <c r="AK404" i="1"/>
  <c r="AL404" i="1" s="1"/>
  <c r="AJ404" i="1"/>
  <c r="AM403" i="1"/>
  <c r="AN403" i="1" s="1"/>
  <c r="AK403" i="1"/>
  <c r="AL403" i="1" s="1"/>
  <c r="AJ403" i="1"/>
  <c r="AM402" i="1"/>
  <c r="AN402" i="1" s="1"/>
  <c r="AK402" i="1"/>
  <c r="AL402" i="1" s="1"/>
  <c r="AJ402" i="1"/>
  <c r="AM401" i="1"/>
  <c r="AN401" i="1" s="1"/>
  <c r="AK401" i="1"/>
  <c r="AL401" i="1" s="1"/>
  <c r="AJ401" i="1"/>
  <c r="AM400" i="1"/>
  <c r="AN400" i="1" s="1"/>
  <c r="AK400" i="1"/>
  <c r="AL400" i="1" s="1"/>
  <c r="AJ400" i="1"/>
  <c r="AM399" i="1"/>
  <c r="AN399" i="1" s="1"/>
  <c r="AK399" i="1"/>
  <c r="AL399" i="1" s="1"/>
  <c r="AJ399" i="1"/>
  <c r="AM398" i="1"/>
  <c r="AN398" i="1" s="1"/>
  <c r="AK398" i="1"/>
  <c r="AL398" i="1" s="1"/>
  <c r="AJ398" i="1"/>
  <c r="AN397" i="1"/>
  <c r="AM397" i="1"/>
  <c r="AK397" i="1"/>
  <c r="AL397" i="1" s="1"/>
  <c r="AJ397" i="1"/>
  <c r="AM396" i="1"/>
  <c r="AN396" i="1" s="1"/>
  <c r="AK396" i="1"/>
  <c r="AL396" i="1" s="1"/>
  <c r="AJ396" i="1"/>
  <c r="AM395" i="1"/>
  <c r="AN395" i="1" s="1"/>
  <c r="AK395" i="1"/>
  <c r="AL395" i="1" s="1"/>
  <c r="AJ395" i="1"/>
  <c r="AM394" i="1"/>
  <c r="AN394" i="1" s="1"/>
  <c r="AK394" i="1"/>
  <c r="AL394" i="1" s="1"/>
  <c r="AJ394" i="1"/>
  <c r="AM423" i="1"/>
  <c r="AN423" i="1" s="1"/>
  <c r="AK423" i="1"/>
  <c r="AL423" i="1" s="1"/>
  <c r="AJ423" i="1"/>
  <c r="AM422" i="1"/>
  <c r="AN422" i="1" s="1"/>
  <c r="AK422" i="1"/>
  <c r="AL422" i="1" s="1"/>
  <c r="AJ422" i="1"/>
  <c r="AM421" i="1"/>
  <c r="AN421" i="1" s="1"/>
  <c r="AK421" i="1"/>
  <c r="AL421" i="1" s="1"/>
  <c r="AJ421" i="1"/>
  <c r="AM420" i="1"/>
  <c r="AN420" i="1" s="1"/>
  <c r="AK420" i="1"/>
  <c r="AL420" i="1" s="1"/>
  <c r="AJ420" i="1"/>
  <c r="AM419" i="1"/>
  <c r="AN419" i="1" s="1"/>
  <c r="AK419" i="1"/>
  <c r="AL419" i="1" s="1"/>
  <c r="AJ419" i="1"/>
  <c r="AM418" i="1"/>
  <c r="AN418" i="1" s="1"/>
  <c r="AK418" i="1"/>
  <c r="AL418" i="1" s="1"/>
  <c r="AJ418" i="1"/>
  <c r="AM417" i="1"/>
  <c r="AN417" i="1" s="1"/>
  <c r="AK417" i="1"/>
  <c r="AL417" i="1" s="1"/>
  <c r="AJ417" i="1"/>
  <c r="AM416" i="1"/>
  <c r="AN416" i="1" s="1"/>
  <c r="AK416" i="1"/>
  <c r="AL416" i="1" s="1"/>
  <c r="AJ416" i="1"/>
  <c r="AM415" i="1"/>
  <c r="AN415" i="1" s="1"/>
  <c r="AK415" i="1"/>
  <c r="AL415" i="1" s="1"/>
  <c r="AJ415" i="1"/>
  <c r="AM414" i="1"/>
  <c r="AN414" i="1" s="1"/>
  <c r="AK414" i="1"/>
  <c r="AL414" i="1" s="1"/>
  <c r="AJ414" i="1"/>
  <c r="AM413" i="1"/>
  <c r="AN413" i="1" s="1"/>
  <c r="AK413" i="1"/>
  <c r="AL413" i="1" s="1"/>
  <c r="AJ413" i="1"/>
  <c r="AM412" i="1"/>
  <c r="AN412" i="1" s="1"/>
  <c r="AK412" i="1"/>
  <c r="AL412" i="1" s="1"/>
  <c r="AJ412" i="1"/>
  <c r="AN437" i="1"/>
  <c r="AN438" i="1"/>
  <c r="AN439" i="1"/>
  <c r="AM431" i="1"/>
  <c r="AN431" i="1" s="1"/>
  <c r="AM432" i="1"/>
  <c r="AN432" i="1" s="1"/>
  <c r="AM433" i="1"/>
  <c r="AN433" i="1" s="1"/>
  <c r="AM434" i="1"/>
  <c r="AN434" i="1" s="1"/>
  <c r="AM435" i="1"/>
  <c r="AN435" i="1" s="1"/>
  <c r="AM436" i="1"/>
  <c r="AN436" i="1" s="1"/>
  <c r="AM437" i="1"/>
  <c r="AM438" i="1"/>
  <c r="AM439" i="1"/>
  <c r="AM440" i="1"/>
  <c r="AN440" i="1" s="1"/>
  <c r="AM441" i="1"/>
  <c r="AN441" i="1" s="1"/>
  <c r="AL431" i="1"/>
  <c r="AL434" i="1"/>
  <c r="AK431" i="1"/>
  <c r="AK432" i="1"/>
  <c r="AL432" i="1" s="1"/>
  <c r="AK433" i="1"/>
  <c r="AL433" i="1" s="1"/>
  <c r="AK434" i="1"/>
  <c r="AK435" i="1"/>
  <c r="AL435" i="1" s="1"/>
  <c r="AK436" i="1"/>
  <c r="AL436" i="1" s="1"/>
  <c r="AK437" i="1"/>
  <c r="AL437" i="1" s="1"/>
  <c r="AK438" i="1"/>
  <c r="AL438" i="1" s="1"/>
  <c r="AK439" i="1"/>
  <c r="AL439" i="1" s="1"/>
  <c r="AK440" i="1"/>
  <c r="AL440" i="1" s="1"/>
  <c r="AK441" i="1"/>
  <c r="AL441" i="1" s="1"/>
  <c r="AK430" i="1"/>
  <c r="AL430" i="1" s="1"/>
  <c r="AJ431" i="1"/>
  <c r="AJ432" i="1"/>
  <c r="AJ433" i="1"/>
  <c r="AJ434" i="1"/>
  <c r="AJ435" i="1"/>
  <c r="AJ436" i="1"/>
  <c r="AJ437" i="1"/>
  <c r="AJ438" i="1"/>
  <c r="AJ439" i="1"/>
  <c r="AJ440" i="1"/>
  <c r="AJ441" i="1"/>
  <c r="AJ430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405" i="1"/>
  <c r="AI404" i="1"/>
  <c r="AI403" i="1"/>
  <c r="AI402" i="1"/>
  <c r="AI401" i="1"/>
  <c r="AI400" i="1"/>
  <c r="AI399" i="1"/>
  <c r="AI398" i="1"/>
  <c r="AI397" i="1"/>
  <c r="AI396" i="1"/>
  <c r="AI395" i="1"/>
  <c r="AI394" i="1"/>
  <c r="AI413" i="1"/>
  <c r="AI414" i="1"/>
  <c r="AI415" i="1"/>
  <c r="AI416" i="1"/>
  <c r="AI417" i="1"/>
  <c r="AI418" i="1"/>
  <c r="AI419" i="1"/>
  <c r="AI420" i="1"/>
  <c r="AI421" i="1"/>
  <c r="AI422" i="1"/>
  <c r="AI423" i="1"/>
  <c r="AI412" i="1"/>
  <c r="AG431" i="1"/>
  <c r="AH431" i="1"/>
  <c r="AI431" i="1"/>
  <c r="AH430" i="1"/>
  <c r="AG430" i="1"/>
  <c r="AD443" i="1"/>
  <c r="AC443" i="1"/>
  <c r="AF443" i="1"/>
  <c r="AE443" i="1"/>
  <c r="AB443" i="1"/>
  <c r="Z443" i="1"/>
  <c r="Y443" i="1"/>
  <c r="U443" i="1"/>
  <c r="T443" i="1"/>
  <c r="W443" i="1"/>
  <c r="V443" i="1"/>
  <c r="S443" i="1"/>
  <c r="R443" i="1"/>
  <c r="Q443" i="1"/>
  <c r="P443" i="1"/>
  <c r="O443" i="1"/>
  <c r="N443" i="1"/>
  <c r="J443" i="1"/>
  <c r="M443" i="1"/>
  <c r="G443" i="1"/>
  <c r="I443" i="1"/>
  <c r="H443" i="1"/>
  <c r="L443" i="1"/>
  <c r="K443" i="1"/>
  <c r="F443" i="1"/>
  <c r="E443" i="1"/>
  <c r="D443" i="1"/>
  <c r="C443" i="1"/>
  <c r="AD442" i="1"/>
  <c r="AC442" i="1"/>
  <c r="AF442" i="1"/>
  <c r="AE442" i="1"/>
  <c r="N442" i="1"/>
  <c r="C442" i="1"/>
  <c r="AH413" i="1"/>
  <c r="AH414" i="1"/>
  <c r="AH415" i="1"/>
  <c r="AH416" i="1"/>
  <c r="AH417" i="1"/>
  <c r="AH418" i="1"/>
  <c r="AH419" i="1"/>
  <c r="AH420" i="1"/>
  <c r="AH421" i="1"/>
  <c r="AH422" i="1"/>
  <c r="AH423" i="1"/>
  <c r="AH412" i="1"/>
  <c r="AG413" i="1"/>
  <c r="AG414" i="1"/>
  <c r="AG415" i="1"/>
  <c r="AG416" i="1"/>
  <c r="AG417" i="1"/>
  <c r="AG418" i="1"/>
  <c r="AG419" i="1"/>
  <c r="AG420" i="1"/>
  <c r="AG421" i="1"/>
  <c r="AG422" i="1"/>
  <c r="AG423" i="1"/>
  <c r="AG412" i="1"/>
  <c r="AD425" i="1"/>
  <c r="AC425" i="1"/>
  <c r="AF425" i="1"/>
  <c r="AE425" i="1"/>
  <c r="AB425" i="1"/>
  <c r="Z425" i="1"/>
  <c r="Y425" i="1"/>
  <c r="U425" i="1"/>
  <c r="T425" i="1"/>
  <c r="W425" i="1"/>
  <c r="V425" i="1"/>
  <c r="S425" i="1"/>
  <c r="R425" i="1"/>
  <c r="Q425" i="1"/>
  <c r="P425" i="1"/>
  <c r="O425" i="1"/>
  <c r="N425" i="1"/>
  <c r="J425" i="1"/>
  <c r="M425" i="1"/>
  <c r="G425" i="1"/>
  <c r="I425" i="1"/>
  <c r="H425" i="1"/>
  <c r="L425" i="1"/>
  <c r="K425" i="1"/>
  <c r="F425" i="1"/>
  <c r="E425" i="1"/>
  <c r="D425" i="1"/>
  <c r="AM425" i="1" s="1"/>
  <c r="AN425" i="1" s="1"/>
  <c r="C425" i="1"/>
  <c r="AD424" i="1"/>
  <c r="AC424" i="1"/>
  <c r="AF424" i="1"/>
  <c r="AE424" i="1"/>
  <c r="N424" i="1"/>
  <c r="C424" i="1"/>
  <c r="AC407" i="1"/>
  <c r="AD407" i="1"/>
  <c r="AG405" i="1"/>
  <c r="AH405" i="1"/>
  <c r="AG404" i="1"/>
  <c r="AH404" i="1"/>
  <c r="AG403" i="1"/>
  <c r="AH403" i="1"/>
  <c r="AG402" i="1"/>
  <c r="AH402" i="1"/>
  <c r="AG401" i="1"/>
  <c r="AH401" i="1"/>
  <c r="AG400" i="1"/>
  <c r="AH400" i="1"/>
  <c r="AG399" i="1"/>
  <c r="AH399" i="1"/>
  <c r="AG398" i="1"/>
  <c r="AH398" i="1"/>
  <c r="AH397" i="1"/>
  <c r="AG397" i="1"/>
  <c r="AH396" i="1"/>
  <c r="AG396" i="1"/>
  <c r="AH395" i="1"/>
  <c r="AG395" i="1"/>
  <c r="AH394" i="1"/>
  <c r="AG394" i="1"/>
  <c r="AF407" i="1"/>
  <c r="AE407" i="1"/>
  <c r="AB407" i="1"/>
  <c r="Z407" i="1"/>
  <c r="Y407" i="1"/>
  <c r="U407" i="1"/>
  <c r="T407" i="1"/>
  <c r="W407" i="1"/>
  <c r="V407" i="1"/>
  <c r="S407" i="1"/>
  <c r="R407" i="1"/>
  <c r="Q407" i="1"/>
  <c r="P407" i="1"/>
  <c r="O407" i="1"/>
  <c r="N407" i="1"/>
  <c r="J407" i="1"/>
  <c r="M407" i="1"/>
  <c r="G407" i="1"/>
  <c r="I407" i="1"/>
  <c r="H407" i="1"/>
  <c r="AM407" i="1" s="1"/>
  <c r="AN407" i="1" s="1"/>
  <c r="L407" i="1"/>
  <c r="K407" i="1"/>
  <c r="F407" i="1"/>
  <c r="E407" i="1"/>
  <c r="C407" i="1"/>
  <c r="AD406" i="1"/>
  <c r="AC406" i="1"/>
  <c r="AF406" i="1"/>
  <c r="AE406" i="1"/>
  <c r="N406" i="1"/>
  <c r="C406" i="1"/>
  <c r="D407" i="1"/>
  <c r="AG387" i="1"/>
  <c r="AH387" i="1" s="1"/>
  <c r="AG386" i="1"/>
  <c r="AH386" i="1" s="1"/>
  <c r="D386" i="1"/>
  <c r="AO386" i="1" s="1"/>
  <c r="AO389" i="1" s="1"/>
  <c r="AG385" i="1"/>
  <c r="AH385" i="1" s="1"/>
  <c r="AG384" i="1"/>
  <c r="AH384" i="1" s="1"/>
  <c r="AG383" i="1"/>
  <c r="AH383" i="1" s="1"/>
  <c r="AG382" i="1"/>
  <c r="AH382" i="1" s="1"/>
  <c r="AG381" i="1"/>
  <c r="AH381" i="1" s="1"/>
  <c r="AG380" i="1"/>
  <c r="AG379" i="1"/>
  <c r="AH379" i="1" s="1"/>
  <c r="AG378" i="1"/>
  <c r="AH378" i="1" s="1"/>
  <c r="AG377" i="1"/>
  <c r="AH377" i="1" s="1"/>
  <c r="AG376" i="1"/>
  <c r="AH376" i="1" s="1"/>
  <c r="AF389" i="1"/>
  <c r="AE389" i="1"/>
  <c r="AB389" i="1"/>
  <c r="Z389" i="1"/>
  <c r="Y389" i="1"/>
  <c r="U389" i="1"/>
  <c r="T389" i="1"/>
  <c r="W389" i="1"/>
  <c r="V389" i="1"/>
  <c r="S389" i="1"/>
  <c r="R389" i="1"/>
  <c r="Q389" i="1"/>
  <c r="P389" i="1"/>
  <c r="O389" i="1"/>
  <c r="N389" i="1"/>
  <c r="I389" i="1"/>
  <c r="H389" i="1"/>
  <c r="AM389" i="1" s="1"/>
  <c r="AN389" i="1" s="1"/>
  <c r="L389" i="1"/>
  <c r="K389" i="1"/>
  <c r="F389" i="1"/>
  <c r="E389" i="1"/>
  <c r="D389" i="1"/>
  <c r="AK389" i="1" s="1"/>
  <c r="AL389" i="1" s="1"/>
  <c r="C389" i="1"/>
  <c r="AD388" i="1"/>
  <c r="AC388" i="1"/>
  <c r="AF388" i="1"/>
  <c r="AE388" i="1"/>
  <c r="N388" i="1"/>
  <c r="C388" i="1"/>
  <c r="J389" i="1"/>
  <c r="M389" i="1"/>
  <c r="G389" i="1"/>
  <c r="AG360" i="1"/>
  <c r="AG361" i="1"/>
  <c r="AH361" i="1" s="1"/>
  <c r="AG362" i="1"/>
  <c r="AH362" i="1" s="1"/>
  <c r="AG363" i="1"/>
  <c r="AH363" i="1" s="1"/>
  <c r="AG364" i="1"/>
  <c r="AH364" i="1" s="1"/>
  <c r="AG365" i="1"/>
  <c r="AH365" i="1" s="1"/>
  <c r="AG366" i="1"/>
  <c r="AH366" i="1" s="1"/>
  <c r="AG367" i="1"/>
  <c r="AH367" i="1" s="1"/>
  <c r="AG368" i="1"/>
  <c r="AH368" i="1" s="1"/>
  <c r="AG369" i="1"/>
  <c r="AH369" i="1" s="1"/>
  <c r="AG359" i="1"/>
  <c r="AH359" i="1" s="1"/>
  <c r="G359" i="1"/>
  <c r="M359" i="1"/>
  <c r="J359" i="1"/>
  <c r="G360" i="1"/>
  <c r="M360" i="1"/>
  <c r="J360" i="1"/>
  <c r="G361" i="1"/>
  <c r="M361" i="1"/>
  <c r="J361" i="1"/>
  <c r="G362" i="1"/>
  <c r="M362" i="1"/>
  <c r="J362" i="1"/>
  <c r="G363" i="1"/>
  <c r="M363" i="1"/>
  <c r="J363" i="1"/>
  <c r="G364" i="1"/>
  <c r="M364" i="1"/>
  <c r="J364" i="1"/>
  <c r="G365" i="1"/>
  <c r="M365" i="1"/>
  <c r="J365" i="1"/>
  <c r="G366" i="1"/>
  <c r="M366" i="1"/>
  <c r="J366" i="1"/>
  <c r="G367" i="1"/>
  <c r="M367" i="1"/>
  <c r="J367" i="1"/>
  <c r="G368" i="1"/>
  <c r="M368" i="1"/>
  <c r="J368" i="1"/>
  <c r="G369" i="1"/>
  <c r="M369" i="1"/>
  <c r="J369" i="1"/>
  <c r="AG358" i="1"/>
  <c r="AH358" i="1" s="1"/>
  <c r="J358" i="1"/>
  <c r="M358" i="1"/>
  <c r="G358" i="1"/>
  <c r="AF371" i="1"/>
  <c r="AE371" i="1"/>
  <c r="AB371" i="1"/>
  <c r="Z371" i="1"/>
  <c r="Y371" i="1"/>
  <c r="U371" i="1"/>
  <c r="T371" i="1"/>
  <c r="W371" i="1"/>
  <c r="V371" i="1"/>
  <c r="S371" i="1"/>
  <c r="R371" i="1"/>
  <c r="Q371" i="1"/>
  <c r="P371" i="1"/>
  <c r="O371" i="1"/>
  <c r="N371" i="1"/>
  <c r="I371" i="1"/>
  <c r="H371" i="1"/>
  <c r="L371" i="1"/>
  <c r="K371" i="1"/>
  <c r="F371" i="1"/>
  <c r="E371" i="1"/>
  <c r="D371" i="1"/>
  <c r="AM371" i="1" s="1"/>
  <c r="AN371" i="1" s="1"/>
  <c r="C371" i="1"/>
  <c r="AD370" i="1"/>
  <c r="AC370" i="1"/>
  <c r="AF370" i="1"/>
  <c r="AE370" i="1"/>
  <c r="N370" i="1"/>
  <c r="C370" i="1"/>
  <c r="J351" i="1"/>
  <c r="M351" i="1"/>
  <c r="G351" i="1"/>
  <c r="G349" i="1"/>
  <c r="M349" i="1"/>
  <c r="J349" i="1"/>
  <c r="G350" i="1"/>
  <c r="M350" i="1"/>
  <c r="J350" i="1"/>
  <c r="M347" i="1"/>
  <c r="G347" i="1"/>
  <c r="J347" i="1"/>
  <c r="G348" i="1"/>
  <c r="M348" i="1"/>
  <c r="J348" i="1"/>
  <c r="J346" i="1"/>
  <c r="M346" i="1"/>
  <c r="G346" i="1"/>
  <c r="G345" i="1"/>
  <c r="M345" i="1"/>
  <c r="J345" i="1"/>
  <c r="AG351" i="1"/>
  <c r="AH351" i="1" s="1"/>
  <c r="AG350" i="1"/>
  <c r="AH350" i="1" s="1"/>
  <c r="AG349" i="1"/>
  <c r="AH349" i="1" s="1"/>
  <c r="AG348" i="1"/>
  <c r="AH348" i="1" s="1"/>
  <c r="AG347" i="1"/>
  <c r="AH347" i="1" s="1"/>
  <c r="AG346" i="1"/>
  <c r="AH346" i="1" s="1"/>
  <c r="AG345" i="1"/>
  <c r="AH345" i="1" s="1"/>
  <c r="AG344" i="1"/>
  <c r="AH344" i="1" s="1"/>
  <c r="AG343" i="1"/>
  <c r="G344" i="1"/>
  <c r="M344" i="1"/>
  <c r="J344" i="1"/>
  <c r="J343" i="1"/>
  <c r="M343" i="1"/>
  <c r="G343" i="1"/>
  <c r="AH342" i="1"/>
  <c r="AH343" i="1"/>
  <c r="AH341" i="1"/>
  <c r="AG340" i="1"/>
  <c r="AB353" i="1"/>
  <c r="Z353" i="1"/>
  <c r="Y353" i="1"/>
  <c r="U353" i="1"/>
  <c r="T353" i="1"/>
  <c r="W353" i="1"/>
  <c r="V353" i="1"/>
  <c r="S353" i="1"/>
  <c r="R353" i="1"/>
  <c r="Q353" i="1"/>
  <c r="P353" i="1"/>
  <c r="AF353" i="1"/>
  <c r="AE353" i="1"/>
  <c r="O353" i="1"/>
  <c r="N353" i="1"/>
  <c r="I353" i="1"/>
  <c r="L353" i="1"/>
  <c r="F353" i="1"/>
  <c r="H353" i="1"/>
  <c r="K353" i="1"/>
  <c r="E353" i="1"/>
  <c r="D353" i="1"/>
  <c r="AM353" i="1" s="1"/>
  <c r="AN353" i="1" s="1"/>
  <c r="C353" i="1"/>
  <c r="AD352" i="1"/>
  <c r="AC352" i="1"/>
  <c r="AF352" i="1"/>
  <c r="AE352" i="1"/>
  <c r="N352" i="1"/>
  <c r="C352" i="1"/>
  <c r="AH323" i="1"/>
  <c r="AH322" i="1"/>
  <c r="AH324" i="1"/>
  <c r="AH325" i="1"/>
  <c r="AH326" i="1"/>
  <c r="AH327" i="1"/>
  <c r="AH328" i="1"/>
  <c r="AH329" i="1"/>
  <c r="AH330" i="1"/>
  <c r="AH331" i="1"/>
  <c r="AH332" i="1"/>
  <c r="AH333" i="1"/>
  <c r="AG323" i="1"/>
  <c r="AG324" i="1"/>
  <c r="AG325" i="1"/>
  <c r="AG326" i="1"/>
  <c r="AG327" i="1"/>
  <c r="AG328" i="1"/>
  <c r="AG329" i="1"/>
  <c r="AG330" i="1"/>
  <c r="AG331" i="1"/>
  <c r="AG332" i="1"/>
  <c r="AG333" i="1"/>
  <c r="AG322" i="1"/>
  <c r="AB335" i="1"/>
  <c r="Z335" i="1"/>
  <c r="Y335" i="1"/>
  <c r="U335" i="1"/>
  <c r="T335" i="1"/>
  <c r="W335" i="1"/>
  <c r="V335" i="1"/>
  <c r="S335" i="1"/>
  <c r="R335" i="1"/>
  <c r="Q335" i="1"/>
  <c r="P335" i="1"/>
  <c r="AF335" i="1"/>
  <c r="AE335" i="1"/>
  <c r="O335" i="1"/>
  <c r="N335" i="1"/>
  <c r="J335" i="1"/>
  <c r="M335" i="1"/>
  <c r="G335" i="1"/>
  <c r="I335" i="1"/>
  <c r="L335" i="1"/>
  <c r="F335" i="1"/>
  <c r="H335" i="1"/>
  <c r="K335" i="1"/>
  <c r="E335" i="1"/>
  <c r="D335" i="1"/>
  <c r="AM335" i="1" s="1"/>
  <c r="AN335" i="1" s="1"/>
  <c r="C335" i="1"/>
  <c r="AD334" i="1"/>
  <c r="AC334" i="1"/>
  <c r="AF334" i="1"/>
  <c r="AE334" i="1"/>
  <c r="N334" i="1"/>
  <c r="C334" i="1"/>
  <c r="AC205" i="1"/>
  <c r="AB316" i="1"/>
  <c r="Z316" i="1"/>
  <c r="Y316" i="1"/>
  <c r="U316" i="1"/>
  <c r="T316" i="1"/>
  <c r="W316" i="1"/>
  <c r="V316" i="1"/>
  <c r="S316" i="1"/>
  <c r="R316" i="1"/>
  <c r="Q316" i="1"/>
  <c r="P316" i="1"/>
  <c r="AF316" i="1"/>
  <c r="AE316" i="1"/>
  <c r="O316" i="1"/>
  <c r="N316" i="1"/>
  <c r="J316" i="1"/>
  <c r="M316" i="1"/>
  <c r="G316" i="1"/>
  <c r="I316" i="1"/>
  <c r="L316" i="1"/>
  <c r="F316" i="1"/>
  <c r="H316" i="1"/>
  <c r="K316" i="1"/>
  <c r="E316" i="1"/>
  <c r="D316" i="1"/>
  <c r="AM316" i="1" s="1"/>
  <c r="AN316" i="1" s="1"/>
  <c r="C316" i="1"/>
  <c r="AD315" i="1"/>
  <c r="AC315" i="1"/>
  <c r="AF315" i="1"/>
  <c r="AE315" i="1"/>
  <c r="N315" i="1"/>
  <c r="C315" i="1"/>
  <c r="AH314" i="1"/>
  <c r="AG314" i="1"/>
  <c r="AH313" i="1"/>
  <c r="AG313" i="1"/>
  <c r="AH312" i="1"/>
  <c r="AG312" i="1"/>
  <c r="AH311" i="1"/>
  <c r="AG311" i="1"/>
  <c r="AH310" i="1"/>
  <c r="AG310" i="1"/>
  <c r="AH309" i="1"/>
  <c r="AG309" i="1"/>
  <c r="AH308" i="1"/>
  <c r="AG308" i="1"/>
  <c r="AH307" i="1"/>
  <c r="AG307" i="1"/>
  <c r="AH306" i="1"/>
  <c r="AG306" i="1"/>
  <c r="AH305" i="1"/>
  <c r="AG305" i="1"/>
  <c r="AH304" i="1"/>
  <c r="AG304" i="1"/>
  <c r="AH303" i="1"/>
  <c r="AG303" i="1"/>
  <c r="AD296" i="1"/>
  <c r="Z297" i="1"/>
  <c r="Y297" i="1"/>
  <c r="U297" i="1"/>
  <c r="T297" i="1"/>
  <c r="W297" i="1"/>
  <c r="V297" i="1"/>
  <c r="S297" i="1"/>
  <c r="R297" i="1"/>
  <c r="Q297" i="1"/>
  <c r="P297" i="1"/>
  <c r="AF297" i="1"/>
  <c r="AE297" i="1"/>
  <c r="O297" i="1"/>
  <c r="N297" i="1"/>
  <c r="J297" i="1"/>
  <c r="M297" i="1"/>
  <c r="G297" i="1"/>
  <c r="I297" i="1"/>
  <c r="L297" i="1"/>
  <c r="F297" i="1"/>
  <c r="H297" i="1"/>
  <c r="K297" i="1"/>
  <c r="E297" i="1"/>
  <c r="D297" i="1"/>
  <c r="AM297" i="1" s="1"/>
  <c r="AN297" i="1" s="1"/>
  <c r="C297" i="1"/>
  <c r="AC296" i="1"/>
  <c r="AF296" i="1"/>
  <c r="AE296" i="1"/>
  <c r="N296" i="1"/>
  <c r="C296" i="1"/>
  <c r="AH295" i="1"/>
  <c r="AG295" i="1"/>
  <c r="AH294" i="1"/>
  <c r="AG294" i="1"/>
  <c r="AH293" i="1"/>
  <c r="AG293" i="1"/>
  <c r="AH292" i="1"/>
  <c r="AG292" i="1"/>
  <c r="AH291" i="1"/>
  <c r="AG291" i="1"/>
  <c r="AH290" i="1"/>
  <c r="AG290" i="1"/>
  <c r="AH289" i="1"/>
  <c r="AG289" i="1"/>
  <c r="AH288" i="1"/>
  <c r="AG288" i="1"/>
  <c r="AH287" i="1"/>
  <c r="AG287" i="1"/>
  <c r="AH286" i="1"/>
  <c r="AG286" i="1"/>
  <c r="AH285" i="1"/>
  <c r="AG285" i="1"/>
  <c r="AH284" i="1"/>
  <c r="AG284" i="1"/>
  <c r="Z278" i="1"/>
  <c r="Y278" i="1"/>
  <c r="AD259" i="1"/>
  <c r="AG266" i="1"/>
  <c r="AG267" i="1"/>
  <c r="AG268" i="1"/>
  <c r="AG269" i="1"/>
  <c r="AG270" i="1"/>
  <c r="AG271" i="1"/>
  <c r="AG272" i="1"/>
  <c r="AG273" i="1"/>
  <c r="AG274" i="1"/>
  <c r="AG275" i="1"/>
  <c r="AG276" i="1"/>
  <c r="AG265" i="1"/>
  <c r="U278" i="1"/>
  <c r="T278" i="1"/>
  <c r="W278" i="1"/>
  <c r="V278" i="1"/>
  <c r="S278" i="1"/>
  <c r="R278" i="1"/>
  <c r="Q278" i="1"/>
  <c r="P278" i="1"/>
  <c r="AH265" i="1"/>
  <c r="AH266" i="1"/>
  <c r="AH267" i="1"/>
  <c r="AH268" i="1"/>
  <c r="AH269" i="1"/>
  <c r="AH270" i="1"/>
  <c r="AH271" i="1"/>
  <c r="AH272" i="1"/>
  <c r="AH273" i="1"/>
  <c r="AH274" i="1"/>
  <c r="AF278" i="1"/>
  <c r="AE278" i="1"/>
  <c r="O278" i="1"/>
  <c r="N278" i="1"/>
  <c r="J278" i="1"/>
  <c r="M278" i="1"/>
  <c r="G278" i="1"/>
  <c r="I278" i="1"/>
  <c r="L278" i="1"/>
  <c r="F278" i="1"/>
  <c r="H278" i="1"/>
  <c r="K278" i="1"/>
  <c r="E278" i="1"/>
  <c r="D278" i="1"/>
  <c r="AM278" i="1" s="1"/>
  <c r="AN278" i="1" s="1"/>
  <c r="C278" i="1"/>
  <c r="AC277" i="1"/>
  <c r="AF277" i="1"/>
  <c r="AE277" i="1"/>
  <c r="N277" i="1"/>
  <c r="AH276" i="1"/>
  <c r="AH275" i="1"/>
  <c r="AG248" i="1"/>
  <c r="AG249" i="1"/>
  <c r="AG250" i="1"/>
  <c r="AG251" i="1"/>
  <c r="AG252" i="1"/>
  <c r="AG253" i="1"/>
  <c r="AG254" i="1"/>
  <c r="AG255" i="1"/>
  <c r="AG256" i="1"/>
  <c r="AG257" i="1"/>
  <c r="AG258" i="1"/>
  <c r="AG247" i="1"/>
  <c r="AD241" i="1"/>
  <c r="U260" i="1"/>
  <c r="T260" i="1"/>
  <c r="W260" i="1"/>
  <c r="V260" i="1"/>
  <c r="S260" i="1"/>
  <c r="R260" i="1"/>
  <c r="Q260" i="1"/>
  <c r="P260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F260" i="1"/>
  <c r="AE260" i="1"/>
  <c r="O260" i="1"/>
  <c r="N260" i="1"/>
  <c r="J260" i="1"/>
  <c r="M260" i="1"/>
  <c r="G260" i="1"/>
  <c r="I260" i="1"/>
  <c r="L260" i="1"/>
  <c r="F260" i="1"/>
  <c r="H260" i="1"/>
  <c r="K260" i="1"/>
  <c r="E260" i="1"/>
  <c r="D260" i="1"/>
  <c r="AM260" i="1" s="1"/>
  <c r="AN260" i="1" s="1"/>
  <c r="C260" i="1"/>
  <c r="AC259" i="1"/>
  <c r="AF259" i="1"/>
  <c r="AE259" i="1"/>
  <c r="N259" i="1"/>
  <c r="C259" i="1"/>
  <c r="U242" i="1"/>
  <c r="T242" i="1"/>
  <c r="W242" i="1"/>
  <c r="V242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S242" i="1"/>
  <c r="R242" i="1"/>
  <c r="Q242" i="1"/>
  <c r="P242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F242" i="1"/>
  <c r="AE242" i="1"/>
  <c r="O242" i="1"/>
  <c r="N242" i="1"/>
  <c r="J242" i="1"/>
  <c r="M242" i="1"/>
  <c r="G242" i="1"/>
  <c r="I242" i="1"/>
  <c r="L242" i="1"/>
  <c r="F242" i="1"/>
  <c r="H242" i="1"/>
  <c r="K242" i="1"/>
  <c r="E242" i="1"/>
  <c r="D242" i="1"/>
  <c r="AM242" i="1" s="1"/>
  <c r="AN242" i="1" s="1"/>
  <c r="C242" i="1"/>
  <c r="AC241" i="1"/>
  <c r="AF241" i="1"/>
  <c r="AE241" i="1"/>
  <c r="N241" i="1"/>
  <c r="C241" i="1"/>
  <c r="AG212" i="1"/>
  <c r="AG211" i="1"/>
  <c r="S224" i="1"/>
  <c r="R224" i="1"/>
  <c r="Q224" i="1"/>
  <c r="P224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G213" i="1"/>
  <c r="AG214" i="1"/>
  <c r="AG215" i="1"/>
  <c r="AG216" i="1"/>
  <c r="AG217" i="1"/>
  <c r="AG218" i="1"/>
  <c r="AG219" i="1"/>
  <c r="AG220" i="1"/>
  <c r="AG221" i="1"/>
  <c r="AG222" i="1"/>
  <c r="AF224" i="1"/>
  <c r="AE224" i="1"/>
  <c r="O224" i="1"/>
  <c r="N224" i="1"/>
  <c r="J224" i="1"/>
  <c r="M224" i="1"/>
  <c r="G224" i="1"/>
  <c r="I224" i="1"/>
  <c r="L224" i="1"/>
  <c r="F224" i="1"/>
  <c r="H224" i="1"/>
  <c r="AM224" i="1" s="1"/>
  <c r="AN224" i="1" s="1"/>
  <c r="K224" i="1"/>
  <c r="E224" i="1"/>
  <c r="D224" i="1"/>
  <c r="C224" i="1"/>
  <c r="S223" i="1"/>
  <c r="R223" i="1"/>
  <c r="Q223" i="1"/>
  <c r="P223" i="1"/>
  <c r="AD223" i="1"/>
  <c r="AC223" i="1"/>
  <c r="AF223" i="1"/>
  <c r="AE223" i="1"/>
  <c r="N223" i="1"/>
  <c r="C223" i="1"/>
  <c r="N205" i="1"/>
  <c r="AD201" i="1"/>
  <c r="AD205" i="1" s="1"/>
  <c r="S206" i="1"/>
  <c r="R206" i="1"/>
  <c r="Q206" i="1"/>
  <c r="P206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F206" i="1"/>
  <c r="AE206" i="1"/>
  <c r="O206" i="1"/>
  <c r="N206" i="1"/>
  <c r="J206" i="1"/>
  <c r="M206" i="1"/>
  <c r="G206" i="1"/>
  <c r="I206" i="1"/>
  <c r="L206" i="1"/>
  <c r="F206" i="1"/>
  <c r="H206" i="1"/>
  <c r="K206" i="1"/>
  <c r="E206" i="1"/>
  <c r="D206" i="1"/>
  <c r="AM206" i="1" s="1"/>
  <c r="AN206" i="1" s="1"/>
  <c r="C206" i="1"/>
  <c r="AF205" i="1"/>
  <c r="AE205" i="1"/>
  <c r="C205" i="1"/>
  <c r="AD186" i="1"/>
  <c r="AD185" i="1"/>
  <c r="AC185" i="1"/>
  <c r="AD184" i="1"/>
  <c r="AD183" i="1"/>
  <c r="AD182" i="1"/>
  <c r="AD181" i="1"/>
  <c r="AD180" i="1"/>
  <c r="AD179" i="1"/>
  <c r="AD178" i="1"/>
  <c r="AC178" i="1"/>
  <c r="AC187" i="1" s="1"/>
  <c r="AD177" i="1"/>
  <c r="AD176" i="1"/>
  <c r="AD175" i="1"/>
  <c r="D167" i="1"/>
  <c r="AO167" i="1" s="1"/>
  <c r="AD168" i="1"/>
  <c r="S188" i="1"/>
  <c r="R188" i="1"/>
  <c r="Q188" i="1"/>
  <c r="P188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F188" i="1"/>
  <c r="AE188" i="1"/>
  <c r="O188" i="1"/>
  <c r="N188" i="1"/>
  <c r="J188" i="1"/>
  <c r="M188" i="1"/>
  <c r="G188" i="1"/>
  <c r="I188" i="1"/>
  <c r="L188" i="1"/>
  <c r="F188" i="1"/>
  <c r="H188" i="1"/>
  <c r="K188" i="1"/>
  <c r="E188" i="1"/>
  <c r="D188" i="1"/>
  <c r="AM188" i="1" s="1"/>
  <c r="AN188" i="1" s="1"/>
  <c r="C188" i="1"/>
  <c r="AF187" i="1"/>
  <c r="AE187" i="1"/>
  <c r="N187" i="1"/>
  <c r="D168" i="1"/>
  <c r="AO168" i="1" s="1"/>
  <c r="AD165" i="1"/>
  <c r="AC165" i="1"/>
  <c r="AD164" i="1"/>
  <c r="AC164" i="1"/>
  <c r="AD163" i="1"/>
  <c r="AC163" i="1"/>
  <c r="AD162" i="1"/>
  <c r="AC162" i="1"/>
  <c r="AD161" i="1"/>
  <c r="AC161" i="1"/>
  <c r="AD160" i="1"/>
  <c r="AC160" i="1"/>
  <c r="AD159" i="1"/>
  <c r="AC159" i="1"/>
  <c r="AD158" i="1"/>
  <c r="AC158" i="1"/>
  <c r="AD157" i="1"/>
  <c r="AC157" i="1"/>
  <c r="S170" i="1"/>
  <c r="R170" i="1"/>
  <c r="Q170" i="1"/>
  <c r="P170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F170" i="1"/>
  <c r="AE170" i="1"/>
  <c r="O170" i="1"/>
  <c r="N170" i="1"/>
  <c r="J170" i="1"/>
  <c r="M170" i="1"/>
  <c r="G170" i="1"/>
  <c r="I170" i="1"/>
  <c r="L170" i="1"/>
  <c r="F170" i="1"/>
  <c r="H170" i="1"/>
  <c r="K170" i="1"/>
  <c r="E170" i="1"/>
  <c r="C170" i="1"/>
  <c r="S169" i="1"/>
  <c r="R169" i="1"/>
  <c r="Q169" i="1"/>
  <c r="P169" i="1"/>
  <c r="AF169" i="1"/>
  <c r="AE169" i="1"/>
  <c r="O169" i="1"/>
  <c r="N169" i="1"/>
  <c r="J169" i="1"/>
  <c r="M169" i="1"/>
  <c r="G169" i="1"/>
  <c r="I169" i="1"/>
  <c r="L169" i="1"/>
  <c r="F169" i="1"/>
  <c r="H169" i="1"/>
  <c r="K169" i="1"/>
  <c r="E169" i="1"/>
  <c r="C169" i="1"/>
  <c r="AD150" i="1"/>
  <c r="AC150" i="1"/>
  <c r="AC151" i="1" s="1"/>
  <c r="AD149" i="1"/>
  <c r="AD148" i="1"/>
  <c r="AD141" i="1"/>
  <c r="Q64" i="1"/>
  <c r="Q65" i="1"/>
  <c r="Q66" i="1"/>
  <c r="Q67" i="1"/>
  <c r="Q68" i="1"/>
  <c r="Q69" i="1"/>
  <c r="Q70" i="1"/>
  <c r="Q71" i="1"/>
  <c r="Q72" i="1"/>
  <c r="Q63" i="1"/>
  <c r="Q73" i="1"/>
  <c r="Q74" i="1"/>
  <c r="AH93" i="1"/>
  <c r="AG93" i="1"/>
  <c r="AG83" i="1"/>
  <c r="AG84" i="1"/>
  <c r="AG85" i="1"/>
  <c r="AG86" i="1"/>
  <c r="AG87" i="1"/>
  <c r="AG88" i="1"/>
  <c r="AG89" i="1"/>
  <c r="AG90" i="1"/>
  <c r="AG91" i="1"/>
  <c r="AG92" i="1"/>
  <c r="AH83" i="1"/>
  <c r="AH84" i="1"/>
  <c r="AH85" i="1"/>
  <c r="AH86" i="1"/>
  <c r="AH87" i="1"/>
  <c r="AH88" i="1"/>
  <c r="AH89" i="1"/>
  <c r="AH90" i="1"/>
  <c r="AH91" i="1"/>
  <c r="AH92" i="1"/>
  <c r="AH82" i="1"/>
  <c r="AG82" i="1"/>
  <c r="AH102" i="1"/>
  <c r="AH103" i="1"/>
  <c r="AH104" i="1"/>
  <c r="AH105" i="1"/>
  <c r="AH106" i="1"/>
  <c r="AH107" i="1"/>
  <c r="AH108" i="1"/>
  <c r="AH109" i="1"/>
  <c r="AH110" i="1"/>
  <c r="AH111" i="1"/>
  <c r="AH112" i="1"/>
  <c r="AG102" i="1"/>
  <c r="AG103" i="1"/>
  <c r="AG104" i="1"/>
  <c r="AG105" i="1"/>
  <c r="AG106" i="1"/>
  <c r="AG107" i="1"/>
  <c r="AG108" i="1"/>
  <c r="AG109" i="1"/>
  <c r="AG110" i="1"/>
  <c r="AG111" i="1"/>
  <c r="AG112" i="1"/>
  <c r="AH101" i="1"/>
  <c r="AG101" i="1"/>
  <c r="AG140" i="1"/>
  <c r="AG141" i="1"/>
  <c r="AG142" i="1"/>
  <c r="AG143" i="1"/>
  <c r="AG144" i="1"/>
  <c r="AG145" i="1"/>
  <c r="AG146" i="1"/>
  <c r="AG147" i="1"/>
  <c r="AG148" i="1"/>
  <c r="AG149" i="1"/>
  <c r="AG150" i="1"/>
  <c r="AG139" i="1"/>
  <c r="S152" i="1"/>
  <c r="R152" i="1"/>
  <c r="Q152" i="1"/>
  <c r="P152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F152" i="1"/>
  <c r="AE152" i="1"/>
  <c r="O152" i="1"/>
  <c r="N152" i="1"/>
  <c r="J152" i="1"/>
  <c r="M152" i="1"/>
  <c r="G152" i="1"/>
  <c r="I152" i="1"/>
  <c r="L152" i="1"/>
  <c r="F152" i="1"/>
  <c r="H152" i="1"/>
  <c r="K152" i="1"/>
  <c r="E152" i="1"/>
  <c r="D152" i="1"/>
  <c r="AJ152" i="1" s="1"/>
  <c r="C152" i="1"/>
  <c r="S151" i="1"/>
  <c r="R151" i="1"/>
  <c r="Q151" i="1"/>
  <c r="P151" i="1"/>
  <c r="AF151" i="1"/>
  <c r="AE151" i="1"/>
  <c r="O151" i="1"/>
  <c r="N151" i="1"/>
  <c r="J151" i="1"/>
  <c r="M151" i="1"/>
  <c r="G151" i="1"/>
  <c r="I151" i="1"/>
  <c r="L151" i="1"/>
  <c r="F151" i="1"/>
  <c r="H151" i="1"/>
  <c r="K151" i="1"/>
  <c r="E151" i="1"/>
  <c r="D151" i="1"/>
  <c r="C151" i="1"/>
  <c r="AD131" i="1"/>
  <c r="AD129" i="1"/>
  <c r="AD124" i="1"/>
  <c r="AD123" i="1"/>
  <c r="AD122" i="1"/>
  <c r="AD132" i="1" s="1"/>
  <c r="S133" i="1"/>
  <c r="R133" i="1"/>
  <c r="Q133" i="1"/>
  <c r="P133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F133" i="1"/>
  <c r="AE133" i="1"/>
  <c r="O133" i="1"/>
  <c r="N133" i="1"/>
  <c r="J133" i="1"/>
  <c r="M133" i="1"/>
  <c r="G133" i="1"/>
  <c r="I133" i="1"/>
  <c r="L133" i="1"/>
  <c r="F133" i="1"/>
  <c r="H133" i="1"/>
  <c r="K133" i="1"/>
  <c r="E133" i="1"/>
  <c r="D133" i="1"/>
  <c r="AK133" i="1" s="1"/>
  <c r="AL133" i="1" s="1"/>
  <c r="C133" i="1"/>
  <c r="S132" i="1"/>
  <c r="R132" i="1"/>
  <c r="Q132" i="1"/>
  <c r="P132" i="1"/>
  <c r="AC132" i="1"/>
  <c r="AF132" i="1"/>
  <c r="AE132" i="1"/>
  <c r="O132" i="1"/>
  <c r="N132" i="1"/>
  <c r="J132" i="1"/>
  <c r="M132" i="1"/>
  <c r="G132" i="1"/>
  <c r="I132" i="1"/>
  <c r="L132" i="1"/>
  <c r="F132" i="1"/>
  <c r="H132" i="1"/>
  <c r="K132" i="1"/>
  <c r="E132" i="1"/>
  <c r="D132" i="1"/>
  <c r="C132" i="1"/>
  <c r="S114" i="1"/>
  <c r="R114" i="1"/>
  <c r="Q114" i="1"/>
  <c r="P114" i="1"/>
  <c r="AF114" i="1"/>
  <c r="AE114" i="1"/>
  <c r="O114" i="1"/>
  <c r="N114" i="1"/>
  <c r="J114" i="1"/>
  <c r="M114" i="1"/>
  <c r="G114" i="1"/>
  <c r="I114" i="1"/>
  <c r="L114" i="1"/>
  <c r="F114" i="1"/>
  <c r="H114" i="1"/>
  <c r="K114" i="1"/>
  <c r="E114" i="1"/>
  <c r="D114" i="1"/>
  <c r="AJ114" i="1" s="1"/>
  <c r="C114" i="1"/>
  <c r="S113" i="1"/>
  <c r="R113" i="1"/>
  <c r="Q113" i="1"/>
  <c r="P113" i="1"/>
  <c r="AD113" i="1"/>
  <c r="AC113" i="1"/>
  <c r="AF113" i="1"/>
  <c r="AE113" i="1"/>
  <c r="O113" i="1"/>
  <c r="N113" i="1"/>
  <c r="J113" i="1"/>
  <c r="M113" i="1"/>
  <c r="G113" i="1"/>
  <c r="I113" i="1"/>
  <c r="L113" i="1"/>
  <c r="F113" i="1"/>
  <c r="H113" i="1"/>
  <c r="K113" i="1"/>
  <c r="E113" i="1"/>
  <c r="D113" i="1"/>
  <c r="C113" i="1"/>
  <c r="AF95" i="1"/>
  <c r="AF94" i="1"/>
  <c r="AE95" i="1"/>
  <c r="AE94" i="1"/>
  <c r="S95" i="1"/>
  <c r="R95" i="1"/>
  <c r="Q95" i="1"/>
  <c r="P95" i="1"/>
  <c r="S94" i="1"/>
  <c r="R94" i="1"/>
  <c r="Q94" i="1"/>
  <c r="P94" i="1"/>
  <c r="O95" i="1"/>
  <c r="N95" i="1"/>
  <c r="J95" i="1"/>
  <c r="M95" i="1"/>
  <c r="G95" i="1"/>
  <c r="I95" i="1"/>
  <c r="L95" i="1"/>
  <c r="F95" i="1"/>
  <c r="H95" i="1"/>
  <c r="K95" i="1"/>
  <c r="E95" i="1"/>
  <c r="D95" i="1"/>
  <c r="AM95" i="1" s="1"/>
  <c r="AN95" i="1" s="1"/>
  <c r="C95" i="1"/>
  <c r="AD94" i="1"/>
  <c r="AC94" i="1"/>
  <c r="O94" i="1"/>
  <c r="N94" i="1"/>
  <c r="J94" i="1"/>
  <c r="M94" i="1"/>
  <c r="G94" i="1"/>
  <c r="I94" i="1"/>
  <c r="L94" i="1"/>
  <c r="F94" i="1"/>
  <c r="H94" i="1"/>
  <c r="K94" i="1"/>
  <c r="E94" i="1"/>
  <c r="D94" i="1"/>
  <c r="C94" i="1"/>
  <c r="S75" i="1"/>
  <c r="R75" i="1"/>
  <c r="R56" i="1"/>
  <c r="S56" i="1"/>
  <c r="Q45" i="1"/>
  <c r="Q46" i="1"/>
  <c r="Q47" i="1"/>
  <c r="Q48" i="1"/>
  <c r="Q49" i="1"/>
  <c r="Q50" i="1"/>
  <c r="Q51" i="1"/>
  <c r="Q52" i="1"/>
  <c r="Q53" i="1"/>
  <c r="Q54" i="1"/>
  <c r="Q55" i="1"/>
  <c r="Q44" i="1"/>
  <c r="P76" i="1"/>
  <c r="O76" i="1"/>
  <c r="N76" i="1"/>
  <c r="P75" i="1"/>
  <c r="O75" i="1"/>
  <c r="N75" i="1"/>
  <c r="O40" i="1"/>
  <c r="N40" i="1"/>
  <c r="O39" i="1"/>
  <c r="N39" i="1"/>
  <c r="Q40" i="1"/>
  <c r="Q39" i="1"/>
  <c r="P57" i="1"/>
  <c r="P56" i="1"/>
  <c r="J76" i="1"/>
  <c r="M76" i="1"/>
  <c r="G76" i="1"/>
  <c r="I76" i="1"/>
  <c r="L76" i="1"/>
  <c r="F76" i="1"/>
  <c r="H76" i="1"/>
  <c r="K76" i="1"/>
  <c r="E76" i="1"/>
  <c r="D76" i="1"/>
  <c r="C76" i="1"/>
  <c r="J75" i="1"/>
  <c r="M75" i="1"/>
  <c r="G75" i="1"/>
  <c r="I75" i="1"/>
  <c r="L75" i="1"/>
  <c r="F75" i="1"/>
  <c r="H75" i="1"/>
  <c r="K75" i="1"/>
  <c r="E75" i="1"/>
  <c r="D75" i="1"/>
  <c r="C75" i="1"/>
  <c r="O57" i="1"/>
  <c r="N57" i="1"/>
  <c r="J57" i="1"/>
  <c r="M57" i="1"/>
  <c r="G57" i="1"/>
  <c r="I57" i="1"/>
  <c r="L57" i="1"/>
  <c r="F57" i="1"/>
  <c r="H57" i="1"/>
  <c r="K57" i="1"/>
  <c r="E57" i="1"/>
  <c r="D57" i="1"/>
  <c r="C57" i="1"/>
  <c r="O56" i="1"/>
  <c r="N56" i="1"/>
  <c r="J56" i="1"/>
  <c r="M56" i="1"/>
  <c r="G56" i="1"/>
  <c r="I56" i="1"/>
  <c r="L56" i="1"/>
  <c r="F56" i="1"/>
  <c r="H56" i="1"/>
  <c r="K56" i="1"/>
  <c r="E56" i="1"/>
  <c r="D56" i="1"/>
  <c r="C56" i="1"/>
  <c r="D40" i="1"/>
  <c r="E40" i="1"/>
  <c r="K40" i="1"/>
  <c r="H40" i="1"/>
  <c r="F40" i="1"/>
  <c r="L40" i="1"/>
  <c r="I40" i="1"/>
  <c r="G40" i="1"/>
  <c r="M40" i="1"/>
  <c r="J40" i="1"/>
  <c r="C40" i="1"/>
  <c r="D39" i="1"/>
  <c r="E39" i="1"/>
  <c r="K39" i="1"/>
  <c r="H39" i="1"/>
  <c r="F39" i="1"/>
  <c r="L39" i="1"/>
  <c r="I39" i="1"/>
  <c r="G39" i="1"/>
  <c r="M39" i="1"/>
  <c r="J39" i="1"/>
  <c r="C39" i="1"/>
  <c r="D21" i="1"/>
  <c r="D22" i="1" s="1"/>
  <c r="E21" i="1"/>
  <c r="E22" i="1" s="1"/>
  <c r="K21" i="1"/>
  <c r="K22" i="1" s="1"/>
  <c r="H21" i="1"/>
  <c r="H22" i="1" s="1"/>
  <c r="F21" i="1"/>
  <c r="F22" i="1" s="1"/>
  <c r="L21" i="1"/>
  <c r="L22" i="1" s="1"/>
  <c r="I21" i="1"/>
  <c r="I22" i="1" s="1"/>
  <c r="G21" i="1"/>
  <c r="G22" i="1" s="1"/>
  <c r="M21" i="1"/>
  <c r="M22" i="1" s="1"/>
  <c r="J21" i="1"/>
  <c r="J22" i="1" s="1"/>
  <c r="N21" i="1"/>
  <c r="N22" i="1" s="1"/>
  <c r="O21" i="1"/>
  <c r="O22" i="1" s="1"/>
  <c r="P21" i="1"/>
  <c r="P22" i="1" s="1"/>
  <c r="C21" i="1"/>
  <c r="C22" i="1" s="1"/>
  <c r="AI133" i="1" l="1"/>
  <c r="AJ260" i="1"/>
  <c r="AJ188" i="1"/>
  <c r="X407" i="1"/>
  <c r="AI389" i="1"/>
  <c r="AI316" i="1"/>
  <c r="AI170" i="1"/>
  <c r="AC169" i="1"/>
  <c r="AO170" i="1"/>
  <c r="AJ425" i="1"/>
  <c r="AJ371" i="1"/>
  <c r="AJ278" i="1"/>
  <c r="AK260" i="1"/>
  <c r="AL260" i="1" s="1"/>
  <c r="AJ242" i="1"/>
  <c r="AK188" i="1"/>
  <c r="AL188" i="1" s="1"/>
  <c r="AJ168" i="1"/>
  <c r="AJ95" i="1"/>
  <c r="X371" i="1"/>
  <c r="AA371" i="1"/>
  <c r="X353" i="1"/>
  <c r="AM133" i="1"/>
  <c r="AN133" i="1" s="1"/>
  <c r="AI353" i="1"/>
  <c r="AI242" i="1"/>
  <c r="AI407" i="1"/>
  <c r="AI388" i="1"/>
  <c r="AI371" i="1"/>
  <c r="AI335" i="1"/>
  <c r="AI297" i="1"/>
  <c r="AI260" i="1"/>
  <c r="AI224" i="1"/>
  <c r="AI188" i="1"/>
  <c r="AI152" i="1"/>
  <c r="AI114" i="1"/>
  <c r="AK425" i="1"/>
  <c r="AL425" i="1" s="1"/>
  <c r="AK371" i="1"/>
  <c r="AL371" i="1" s="1"/>
  <c r="AJ335" i="1"/>
  <c r="AJ316" i="1"/>
  <c r="AK278" i="1"/>
  <c r="AL278" i="1" s="1"/>
  <c r="AK242" i="1"/>
  <c r="AL242" i="1" s="1"/>
  <c r="AJ206" i="1"/>
  <c r="AK168" i="1"/>
  <c r="AL168" i="1" s="1"/>
  <c r="AK95" i="1"/>
  <c r="AL95" i="1" s="1"/>
  <c r="AI95" i="1"/>
  <c r="AI296" i="1"/>
  <c r="AJ389" i="1"/>
  <c r="AK335" i="1"/>
  <c r="AL335" i="1" s="1"/>
  <c r="AK316" i="1"/>
  <c r="AL316" i="1" s="1"/>
  <c r="AK206" i="1"/>
  <c r="AL206" i="1" s="1"/>
  <c r="AJ133" i="1"/>
  <c r="AI278" i="1"/>
  <c r="AI206" i="1"/>
  <c r="AM114" i="1"/>
  <c r="AN114" i="1" s="1"/>
  <c r="AI425" i="1"/>
  <c r="AJ386" i="1"/>
  <c r="AM168" i="1"/>
  <c r="AN168" i="1" s="1"/>
  <c r="AM461" i="1"/>
  <c r="AN461" i="1" s="1"/>
  <c r="AJ461" i="1"/>
  <c r="AG461" i="1"/>
  <c r="AK461" i="1"/>
  <c r="AL461" i="1" s="1"/>
  <c r="AM443" i="1"/>
  <c r="AN443" i="1" s="1"/>
  <c r="AK443" i="1"/>
  <c r="AL443" i="1" s="1"/>
  <c r="AJ443" i="1"/>
  <c r="AI94" i="1"/>
  <c r="AI113" i="1"/>
  <c r="AI132" i="1"/>
  <c r="AI151" i="1"/>
  <c r="AI169" i="1"/>
  <c r="AI187" i="1"/>
  <c r="AI205" i="1"/>
  <c r="AI223" i="1"/>
  <c r="AI241" i="1"/>
  <c r="AI259" i="1"/>
  <c r="AI277" i="1"/>
  <c r="AI315" i="1"/>
  <c r="AI334" i="1"/>
  <c r="AI352" i="1"/>
  <c r="AI370" i="1"/>
  <c r="AI406" i="1"/>
  <c r="AI424" i="1"/>
  <c r="AG242" i="1"/>
  <c r="AG277" i="1"/>
  <c r="J371" i="1"/>
  <c r="AG406" i="1"/>
  <c r="AI443" i="1"/>
  <c r="AH132" i="1"/>
  <c r="AD151" i="1"/>
  <c r="Q75" i="1"/>
  <c r="AD169" i="1"/>
  <c r="AG188" i="1"/>
  <c r="AG296" i="1"/>
  <c r="AH316" i="1"/>
  <c r="AH335" i="1"/>
  <c r="AG297" i="1"/>
  <c r="AD187" i="1"/>
  <c r="G353" i="1"/>
  <c r="AG388" i="1"/>
  <c r="AH114" i="1"/>
  <c r="AH242" i="1"/>
  <c r="AH133" i="1"/>
  <c r="AG241" i="1"/>
  <c r="AG316" i="1"/>
  <c r="AH113" i="1"/>
  <c r="AG352" i="1"/>
  <c r="AG407" i="1"/>
  <c r="AG371" i="1"/>
  <c r="AH406" i="1"/>
  <c r="AH95" i="1"/>
  <c r="AG95" i="1"/>
  <c r="Q56" i="1"/>
  <c r="AG133" i="1"/>
  <c r="AH151" i="1"/>
  <c r="AG152" i="1"/>
  <c r="AG169" i="1"/>
  <c r="AH170" i="1"/>
  <c r="AH188" i="1"/>
  <c r="D170" i="1"/>
  <c r="AH315" i="1"/>
  <c r="AG205" i="1"/>
  <c r="AH206" i="1"/>
  <c r="AG224" i="1"/>
  <c r="AH224" i="1"/>
  <c r="AH259" i="1"/>
  <c r="AG260" i="1"/>
  <c r="AG278" i="1"/>
  <c r="AH297" i="1"/>
  <c r="M353" i="1"/>
  <c r="G371" i="1"/>
  <c r="M371" i="1"/>
  <c r="AG334" i="1"/>
  <c r="AH334" i="1"/>
  <c r="AG114" i="1"/>
  <c r="AG315" i="1"/>
  <c r="AG206" i="1"/>
  <c r="AG389" i="1"/>
  <c r="AH152" i="1"/>
  <c r="AH407" i="1"/>
  <c r="AG132" i="1"/>
  <c r="AH340" i="1"/>
  <c r="J353" i="1"/>
  <c r="AH360" i="1"/>
  <c r="AH370" i="1" s="1"/>
  <c r="AH380" i="1"/>
  <c r="AH389" i="1" s="1"/>
  <c r="AG113" i="1"/>
  <c r="AG335" i="1"/>
  <c r="AH94" i="1"/>
  <c r="AG151" i="1"/>
  <c r="AG259" i="1"/>
  <c r="AG223" i="1"/>
  <c r="D169" i="1"/>
  <c r="AG94" i="1"/>
  <c r="AH260" i="1"/>
  <c r="AG370" i="1"/>
  <c r="Q57" i="1"/>
  <c r="AG353" i="1"/>
  <c r="AG443" i="1"/>
  <c r="AG442" i="1"/>
  <c r="AH443" i="1"/>
  <c r="AG425" i="1"/>
  <c r="AG424" i="1"/>
  <c r="AH425" i="1"/>
  <c r="AH424" i="1"/>
  <c r="Q76" i="1"/>
  <c r="AG170" i="1"/>
  <c r="AH169" i="1"/>
  <c r="AG187" i="1"/>
  <c r="AH278" i="1"/>
  <c r="AM170" i="1" l="1"/>
  <c r="AN170" i="1" s="1"/>
  <c r="AK170" i="1"/>
  <c r="AL170" i="1" s="1"/>
  <c r="AJ170" i="1"/>
  <c r="AH371" i="1"/>
  <c r="AH353" i="1"/>
  <c r="AH352" i="1"/>
  <c r="AH388" i="1"/>
</calcChain>
</file>

<file path=xl/sharedStrings.xml><?xml version="1.0" encoding="utf-8"?>
<sst xmlns="http://schemas.openxmlformats.org/spreadsheetml/2006/main" count="1815" uniqueCount="161">
  <si>
    <t>AMPOSTA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</si>
  <si>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</si>
  <si>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</si>
  <si>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</si>
  <si>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</si>
  <si>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</si>
  <si>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</si>
  <si>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</si>
  <si>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</si>
  <si>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</si>
  <si>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</si>
  <si>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</si>
  <si>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</si>
  <si>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</si>
  <si>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Energia</t>
  </si>
  <si>
    <t>Fangs</t>
  </si>
  <si>
    <t>Sequetat</t>
  </si>
  <si>
    <t>1999</t>
  </si>
  <si>
    <t>(m3/mes)</t>
  </si>
  <si>
    <t>(m3/dia)</t>
  </si>
  <si>
    <t>(mg/l)</t>
  </si>
  <si>
    <t>Rend.</t>
  </si>
  <si>
    <t>(Kwh/m3)</t>
  </si>
  <si>
    <t>Tn/mes</t>
  </si>
  <si>
    <t>(%)</t>
  </si>
  <si>
    <t>Gen 99</t>
  </si>
  <si>
    <t>Feb 99</t>
  </si>
  <si>
    <t>Mar 99</t>
  </si>
  <si>
    <t>Abr 99</t>
  </si>
  <si>
    <t>Mai 99</t>
  </si>
  <si>
    <t>Jun 99</t>
  </si>
  <si>
    <t>Jul 99</t>
  </si>
  <si>
    <t>Ago 99</t>
  </si>
  <si>
    <t>Set 99</t>
  </si>
  <si>
    <t>Oct 99</t>
  </si>
  <si>
    <t>Nov 99</t>
  </si>
  <si>
    <t>Des 99</t>
  </si>
  <si>
    <t>TOTAL99</t>
  </si>
  <si>
    <t>MITJA99</t>
  </si>
  <si>
    <t>Energia Tot</t>
  </si>
  <si>
    <t>2000</t>
  </si>
  <si>
    <t>(Kwh)</t>
  </si>
  <si>
    <t xml:space="preserve">Gen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</si>
  <si>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</si>
  <si>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</si>
  <si>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</si>
  <si>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</si>
  <si>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</si>
  <si>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</si>
  <si>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</si>
  <si>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</si>
  <si>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</si>
  <si>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</si>
  <si>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Des</t>
  </si>
  <si>
    <t>TOTAL00</t>
  </si>
  <si>
    <t>MITJA00</t>
  </si>
  <si>
    <t>Camió-Cisterna</t>
  </si>
  <si>
    <t>2001</t>
  </si>
  <si>
    <t>Cubes</t>
  </si>
  <si>
    <t>Volum (m3)</t>
  </si>
  <si>
    <t>TOTAL01</t>
  </si>
  <si>
    <t>MITJA01</t>
  </si>
  <si>
    <t>2002</t>
  </si>
  <si>
    <t>*</t>
  </si>
  <si>
    <t>TOTAL02</t>
  </si>
  <si>
    <t>MITJA02</t>
  </si>
  <si>
    <t>pH Infl.</t>
  </si>
  <si>
    <t>pH Efl.</t>
  </si>
  <si>
    <t>Cond Infl.</t>
  </si>
  <si>
    <t>Cond.Efl.</t>
  </si>
  <si>
    <t>Energia EB</t>
  </si>
  <si>
    <t>Energia EDAR</t>
  </si>
  <si>
    <t>Saturació</t>
  </si>
  <si>
    <t xml:space="preserve">Saturacio </t>
  </si>
  <si>
    <t>Saturacio</t>
  </si>
  <si>
    <t>2003</t>
  </si>
  <si>
    <t>MES Kg/dia</t>
  </si>
  <si>
    <t>MES %</t>
  </si>
  <si>
    <t>DBO5 Kg/dia</t>
  </si>
  <si>
    <t>DBO5 %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</si>
  <si>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</si>
  <si>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</si>
  <si>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</si>
  <si>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</si>
  <si>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</si>
  <si>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</si>
  <si>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</si>
  <si>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</si>
  <si>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</si>
  <si>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</si>
  <si>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</si>
  <si>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</si>
  <si>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</si>
  <si>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</si>
  <si>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</si>
  <si>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</si>
  <si>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</si>
  <si>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</si>
  <si>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</si>
  <si>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</si>
  <si>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</si>
  <si>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</si>
  <si>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</si>
  <si>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NH4-Infl</t>
  </si>
  <si>
    <t>NH4-Efl</t>
  </si>
  <si>
    <t>Nt-Infl</t>
  </si>
  <si>
    <t>Nt-Efl</t>
  </si>
  <si>
    <t>2011</t>
  </si>
  <si>
    <t>TOTAL11</t>
  </si>
  <si>
    <t>MITJA11</t>
  </si>
  <si>
    <t>2012</t>
  </si>
  <si>
    <t>TOTAL12</t>
  </si>
  <si>
    <t>MITJA12</t>
  </si>
  <si>
    <t>P-Infl</t>
  </si>
  <si>
    <t>P-Efl</t>
  </si>
  <si>
    <t>2013</t>
  </si>
  <si>
    <t>TOTAL13</t>
  </si>
  <si>
    <t>MITJA13</t>
  </si>
  <si>
    <t>2014</t>
  </si>
  <si>
    <t>TOTAL14</t>
  </si>
  <si>
    <t>MITJA14</t>
  </si>
  <si>
    <t>AUR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</si>
  <si>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</si>
  <si>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</si>
  <si>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</si>
  <si>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</si>
  <si>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</si>
  <si>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</si>
  <si>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</si>
  <si>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</si>
  <si>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</si>
  <si>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</si>
  <si>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</si>
  <si>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</si>
  <si>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</si>
  <si>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</si>
  <si>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</si>
  <si>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Fangs Hum.</t>
  </si>
  <si>
    <t>2020</t>
  </si>
  <si>
    <t>TOTAL20</t>
  </si>
  <si>
    <t>MITJA20</t>
  </si>
  <si>
    <t>2021</t>
  </si>
  <si>
    <t>16.8</t>
  </si>
  <si>
    <t>49.2</t>
  </si>
  <si>
    <t>3.9</t>
  </si>
  <si>
    <t>TOTAL 21</t>
  </si>
  <si>
    <t>MITJA  21</t>
  </si>
  <si>
    <t>Nt</t>
  </si>
  <si>
    <t>Pt</t>
  </si>
  <si>
    <t>2022</t>
  </si>
  <si>
    <t>%</t>
  </si>
  <si>
    <t>TOTAL 22</t>
  </si>
  <si>
    <t>MITJA  22</t>
  </si>
  <si>
    <t>2023</t>
  </si>
  <si>
    <t>TOTAL 23</t>
  </si>
  <si>
    <t>MITJA  23</t>
  </si>
  <si>
    <t>hab equiv.</t>
  </si>
  <si>
    <t>habitants</t>
  </si>
  <si>
    <t>Pob. Sanejada: 21.083</t>
  </si>
  <si>
    <t>H-E Disseny: 27.500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</si>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</sst>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/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0" fillId="0" borderId="0" xfId="0" applyNumberFormat="1"/>
    <xf numFmtId="3" fontId="3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left"/>
    </xf>
    <xf numFmtId="3" fontId="3" fillId="5" borderId="6" xfId="0" applyNumberFormat="1" applyFont="1" applyFill="1" applyBorder="1" applyAlignment="1">
      <alignment horizontal="right"/>
    </xf>
    <xf numFmtId="0" fontId="0" fillId="0" borderId="1" xfId="0" applyBorder="1"/>
    <xf numFmtId="0" fontId="1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left"/>
    </xf>
    <xf numFmtId="0" fontId="2" fillId="6" borderId="6" xfId="0" applyFont="1" applyFill="1" applyBorder="1" applyAlignment="1">
      <alignment horizontal="right"/>
    </xf>
    <xf numFmtId="3" fontId="3" fillId="7" borderId="15" xfId="0" applyNumberFormat="1" applyFont="1" applyFill="1" applyBorder="1" applyAlignment="1">
      <alignment horizontal="center"/>
    </xf>
    <xf numFmtId="3" fontId="3" fillId="7" borderId="16" xfId="0" applyNumberFormat="1" applyFont="1" applyFill="1" applyBorder="1" applyAlignment="1">
      <alignment horizontal="center"/>
    </xf>
    <xf numFmtId="3" fontId="3" fillId="7" borderId="17" xfId="0" applyNumberFormat="1" applyFont="1" applyFill="1" applyBorder="1" applyAlignment="1">
      <alignment horizontal="center"/>
    </xf>
    <xf numFmtId="3" fontId="3" fillId="7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9" fontId="4" fillId="0" borderId="23" xfId="2" applyFont="1" applyFill="1" applyBorder="1" applyAlignment="1">
      <alignment horizontal="center"/>
    </xf>
    <xf numFmtId="2" fontId="4" fillId="0" borderId="24" xfId="2" applyNumberFormat="1" applyFont="1" applyFill="1" applyBorder="1" applyAlignment="1">
      <alignment horizontal="center"/>
    </xf>
    <xf numFmtId="9" fontId="4" fillId="0" borderId="25" xfId="2" applyFont="1" applyFill="1" applyBorder="1" applyAlignment="1">
      <alignment horizontal="center"/>
    </xf>
    <xf numFmtId="2" fontId="4" fillId="0" borderId="26" xfId="2" applyNumberFormat="1" applyFont="1" applyFill="1" applyBorder="1" applyAlignment="1">
      <alignment horizontal="center"/>
    </xf>
    <xf numFmtId="3" fontId="3" fillId="8" borderId="27" xfId="0" applyNumberFormat="1" applyFont="1" applyFill="1" applyBorder="1" applyAlignment="1">
      <alignment horizontal="center"/>
    </xf>
    <xf numFmtId="3" fontId="3" fillId="8" borderId="28" xfId="0" applyNumberFormat="1" applyFont="1" applyFill="1" applyBorder="1" applyAlignment="1">
      <alignment horizontal="center"/>
    </xf>
    <xf numFmtId="3" fontId="3" fillId="8" borderId="29" xfId="0" applyNumberFormat="1" applyFont="1" applyFill="1" applyBorder="1" applyAlignment="1">
      <alignment horizontal="center"/>
    </xf>
    <xf numFmtId="3" fontId="3" fillId="8" borderId="30" xfId="0" applyNumberFormat="1" applyFont="1" applyFill="1" applyBorder="1" applyAlignment="1">
      <alignment horizontal="center"/>
    </xf>
    <xf numFmtId="9" fontId="4" fillId="0" borderId="31" xfId="2" applyFont="1" applyFill="1" applyBorder="1" applyAlignment="1">
      <alignment horizontal="center"/>
    </xf>
    <xf numFmtId="2" fontId="4" fillId="0" borderId="32" xfId="2" applyNumberFormat="1" applyFont="1" applyFill="1" applyBorder="1" applyAlignment="1">
      <alignment horizontal="center"/>
    </xf>
    <xf numFmtId="9" fontId="4" fillId="0" borderId="33" xfId="2" applyFont="1" applyFill="1" applyBorder="1" applyAlignment="1">
      <alignment horizontal="center"/>
    </xf>
    <xf numFmtId="2" fontId="4" fillId="0" borderId="34" xfId="2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3" fillId="10" borderId="5" xfId="0" applyNumberFormat="1" applyFont="1" applyFill="1" applyBorder="1" applyAlignment="1">
      <alignment horizontal="center"/>
    </xf>
    <xf numFmtId="3" fontId="3" fillId="10" borderId="3" xfId="0" applyNumberFormat="1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2" fontId="3" fillId="9" borderId="3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9" fontId="3" fillId="10" borderId="3" xfId="2" applyFont="1" applyFill="1" applyBorder="1" applyAlignment="1">
      <alignment horizontal="center"/>
    </xf>
    <xf numFmtId="9" fontId="4" fillId="0" borderId="2" xfId="2" applyFont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1" fontId="0" fillId="0" borderId="23" xfId="0" applyNumberFormat="1" applyBorder="1"/>
    <xf numFmtId="3" fontId="3" fillId="8" borderId="7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3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9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B1:AO462"/>
  <sheetViews>
    <sheetView showGridLines="0" tabSelected="1" topLeftCell="A445" zoomScale="110" zoomScaleNormal="110" workbookViewId="0">
      <pane xSplit="1" topLeftCell="R1" activePane="topRight" state="frozen"/>
      <selection activeCell="A410" sqref="A410"/>
      <selection pane="topRight" activeCell="U466" sqref="U466"/>
    </sheetView>
  </sheetViews>
  <sheetFormatPr baseColWidth="10" defaultColWidth="9.140625" defaultRowHeight="12.75" x14ac:dyDescent="0.2"/>
  <cols>
    <col min="1" max="1" width="5.140625" customWidth="1"/>
    <col min="2" max="2" width="10.42578125" customWidth="1"/>
    <col min="3" max="3" width="12.7109375" customWidth="1"/>
    <col min="4" max="13" width="8.7109375" customWidth="1"/>
    <col min="14" max="14" width="11" customWidth="1"/>
    <col min="15" max="15" width="8.28515625" customWidth="1"/>
    <col min="16" max="16" width="9.28515625" customWidth="1"/>
    <col min="17" max="17" width="8.7109375" customWidth="1"/>
    <col min="18" max="18" width="10" customWidth="1"/>
    <col min="19" max="19" width="10.140625" customWidth="1"/>
    <col min="20" max="28" width="11.42578125" customWidth="1"/>
    <col min="29" max="29" width="8.5703125" customWidth="1"/>
    <col min="30" max="30" width="10.42578125" customWidth="1"/>
    <col min="31" max="31" width="14.7109375" customWidth="1"/>
    <col min="32" max="32" width="14.28515625" customWidth="1"/>
    <col min="33" max="33" width="13.42578125" customWidth="1"/>
    <col min="34" max="34" width="9.5703125" customWidth="1"/>
    <col min="35" max="258" width="11.42578125" customWidth="1"/>
  </cols>
  <sheetData>
    <row r="1" spans="2:41" ht="26.25" x14ac:dyDescent="0.4">
      <c r="B1" s="14" t="s">
        <v>0</v>
      </c>
      <c r="D1" s="107" t="s">
        <v>159</v>
      </c>
      <c r="E1" s="106"/>
      <c r="H1" s="107" t="s">
        <v>158</v>
      </c>
    </row>
    <row r="2" spans="2:41" x14ac:dyDescent="0.2">
      <c r="C2" s="57" t="s">
        <v>1</v>
      </c>
      <c r="D2" s="57">
        <v>5500</v>
      </c>
      <c r="E2" s="58" t="s">
        <v>2</v>
      </c>
      <c r="F2" s="59">
        <v>300</v>
      </c>
      <c r="G2" s="60" t="s">
        <v>3</v>
      </c>
      <c r="H2" s="61">
        <v>300</v>
      </c>
    </row>
    <row r="3" spans="2:41" x14ac:dyDescent="0.2">
      <c r="C3" s="62"/>
      <c r="D3" s="63" t="s">
        <v>4</v>
      </c>
      <c r="E3" s="64" t="s">
        <v>2</v>
      </c>
      <c r="F3" s="65">
        <v>1650</v>
      </c>
      <c r="G3" s="66" t="s">
        <v>3</v>
      </c>
      <c r="H3" s="67">
        <v>1650</v>
      </c>
    </row>
    <row r="6" spans="2:41" ht="13.5" thickBot="1" x14ac:dyDescent="0.25"/>
    <row r="7" spans="2:41" ht="13.5" thickTop="1" x14ac:dyDescent="0.2">
      <c r="B7" s="19" t="s">
        <v>5</v>
      </c>
      <c r="C7" s="20" t="s">
        <v>6</v>
      </c>
      <c r="D7" s="20" t="s">
        <v>6</v>
      </c>
      <c r="E7" s="20" t="s">
        <v>7</v>
      </c>
      <c r="F7" s="20" t="s">
        <v>8</v>
      </c>
      <c r="G7" s="20" t="s">
        <v>2</v>
      </c>
      <c r="H7" s="20" t="s">
        <v>9</v>
      </c>
      <c r="I7" s="20" t="s">
        <v>10</v>
      </c>
      <c r="J7" s="20" t="s">
        <v>3</v>
      </c>
      <c r="K7" s="20" t="s">
        <v>11</v>
      </c>
      <c r="L7" s="20" t="s">
        <v>12</v>
      </c>
      <c r="M7" s="20" t="s">
        <v>13</v>
      </c>
      <c r="N7" s="21" t="s">
        <v>14</v>
      </c>
      <c r="O7" s="25" t="s">
        <v>15</v>
      </c>
      <c r="P7" s="21" t="s">
        <v>16</v>
      </c>
      <c r="AO7" s="68" t="s">
        <v>156</v>
      </c>
    </row>
    <row r="8" spans="2:41" ht="13.5" thickBot="1" x14ac:dyDescent="0.25">
      <c r="B8" s="15" t="s">
        <v>17</v>
      </c>
      <c r="C8" s="16" t="s">
        <v>18</v>
      </c>
      <c r="D8" s="17" t="s">
        <v>19</v>
      </c>
      <c r="E8" s="16" t="s">
        <v>20</v>
      </c>
      <c r="F8" s="16" t="s">
        <v>20</v>
      </c>
      <c r="G8" s="16" t="s">
        <v>21</v>
      </c>
      <c r="H8" s="16" t="s">
        <v>20</v>
      </c>
      <c r="I8" s="16" t="s">
        <v>20</v>
      </c>
      <c r="J8" s="16" t="s">
        <v>21</v>
      </c>
      <c r="K8" s="16" t="s">
        <v>20</v>
      </c>
      <c r="L8" s="16" t="s">
        <v>20</v>
      </c>
      <c r="M8" s="16" t="s">
        <v>21</v>
      </c>
      <c r="N8" s="17" t="s">
        <v>22</v>
      </c>
      <c r="O8" s="26" t="s">
        <v>23</v>
      </c>
      <c r="P8" s="18" t="s">
        <v>24</v>
      </c>
      <c r="AO8" s="72" t="s">
        <v>157</v>
      </c>
    </row>
    <row r="9" spans="2:41" ht="13.5" thickTop="1" x14ac:dyDescent="0.2">
      <c r="B9" s="1" t="s">
        <v>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29"/>
      <c r="AO9" s="103">
        <f>(0.8*D9*H9)/60</f>
        <v>0</v>
      </c>
    </row>
    <row r="10" spans="2:41" x14ac:dyDescent="0.2">
      <c r="B10" s="1" t="s">
        <v>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22"/>
      <c r="P10" s="3"/>
      <c r="AO10" s="103">
        <f t="shared" ref="AO10:AO20" si="0">(0.8*D10*H10)/60</f>
        <v>0</v>
      </c>
    </row>
    <row r="11" spans="2:41" x14ac:dyDescent="0.2">
      <c r="B11" s="1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22"/>
      <c r="P11" s="3"/>
      <c r="AO11" s="103">
        <f t="shared" si="0"/>
        <v>0</v>
      </c>
    </row>
    <row r="12" spans="2:41" x14ac:dyDescent="0.2">
      <c r="B12" s="1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22"/>
      <c r="P12" s="3"/>
      <c r="AO12" s="103">
        <f t="shared" si="0"/>
        <v>0</v>
      </c>
    </row>
    <row r="13" spans="2:41" x14ac:dyDescent="0.2">
      <c r="B13" s="1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22"/>
      <c r="P13" s="3"/>
      <c r="AO13" s="103">
        <f t="shared" si="0"/>
        <v>0</v>
      </c>
    </row>
    <row r="14" spans="2:41" x14ac:dyDescent="0.2">
      <c r="B14" s="1" t="s">
        <v>30</v>
      </c>
      <c r="C14" s="2">
        <v>127702</v>
      </c>
      <c r="D14" s="2">
        <v>4257</v>
      </c>
      <c r="E14" s="2">
        <v>233</v>
      </c>
      <c r="F14" s="2">
        <v>11</v>
      </c>
      <c r="G14" s="2">
        <v>95</v>
      </c>
      <c r="H14" s="2">
        <v>228</v>
      </c>
      <c r="I14" s="2">
        <v>7</v>
      </c>
      <c r="J14" s="2">
        <v>97</v>
      </c>
      <c r="K14" s="2">
        <v>781</v>
      </c>
      <c r="L14" s="2">
        <v>42</v>
      </c>
      <c r="M14" s="2">
        <v>95</v>
      </c>
      <c r="N14" s="3">
        <v>0.54</v>
      </c>
      <c r="O14" s="22">
        <v>68</v>
      </c>
      <c r="P14" s="3">
        <v>17.5</v>
      </c>
      <c r="AO14" s="103">
        <f t="shared" si="0"/>
        <v>12941.28</v>
      </c>
    </row>
    <row r="15" spans="2:41" x14ac:dyDescent="0.2">
      <c r="B15" s="1" t="s">
        <v>31</v>
      </c>
      <c r="C15" s="2">
        <v>150312</v>
      </c>
      <c r="D15" s="2">
        <v>4849</v>
      </c>
      <c r="E15" s="2">
        <v>199</v>
      </c>
      <c r="F15" s="2">
        <v>5</v>
      </c>
      <c r="G15" s="2">
        <v>98</v>
      </c>
      <c r="H15" s="2">
        <v>185</v>
      </c>
      <c r="I15" s="2">
        <v>5</v>
      </c>
      <c r="J15" s="2">
        <v>97</v>
      </c>
      <c r="K15" s="2">
        <v>647</v>
      </c>
      <c r="L15" s="2">
        <v>26</v>
      </c>
      <c r="M15" s="2">
        <v>96</v>
      </c>
      <c r="N15" s="3">
        <v>0.46</v>
      </c>
      <c r="O15" s="22">
        <v>105</v>
      </c>
      <c r="P15" s="3">
        <v>17.5</v>
      </c>
      <c r="AO15" s="103">
        <f t="shared" si="0"/>
        <v>11960.866666666667</v>
      </c>
    </row>
    <row r="16" spans="2:41" x14ac:dyDescent="0.2">
      <c r="B16" s="1" t="s">
        <v>32</v>
      </c>
      <c r="C16" s="2">
        <v>152078</v>
      </c>
      <c r="D16" s="2">
        <v>4906</v>
      </c>
      <c r="E16" s="2">
        <v>149</v>
      </c>
      <c r="F16" s="2">
        <v>7</v>
      </c>
      <c r="G16" s="2">
        <v>95</v>
      </c>
      <c r="H16" s="2">
        <v>266</v>
      </c>
      <c r="I16" s="2">
        <v>5</v>
      </c>
      <c r="J16" s="2">
        <v>97</v>
      </c>
      <c r="K16" s="2">
        <v>507</v>
      </c>
      <c r="L16" s="2">
        <v>39</v>
      </c>
      <c r="M16" s="2">
        <v>92</v>
      </c>
      <c r="N16" s="3">
        <v>0.38</v>
      </c>
      <c r="O16" s="22">
        <v>124</v>
      </c>
      <c r="P16" s="3">
        <v>17.61</v>
      </c>
      <c r="AO16" s="103">
        <f t="shared" si="0"/>
        <v>17399.946666666667</v>
      </c>
    </row>
    <row r="17" spans="2:41" x14ac:dyDescent="0.2">
      <c r="B17" s="1" t="s">
        <v>33</v>
      </c>
      <c r="C17" s="2">
        <v>154735</v>
      </c>
      <c r="D17" s="2">
        <v>5064</v>
      </c>
      <c r="E17" s="2">
        <v>214</v>
      </c>
      <c r="F17" s="2">
        <v>15</v>
      </c>
      <c r="G17" s="2">
        <v>92</v>
      </c>
      <c r="H17" s="2">
        <v>174</v>
      </c>
      <c r="I17" s="2">
        <v>6</v>
      </c>
      <c r="J17" s="2">
        <v>96</v>
      </c>
      <c r="K17" s="2">
        <v>435</v>
      </c>
      <c r="L17" s="2">
        <v>20</v>
      </c>
      <c r="M17" s="2">
        <v>95</v>
      </c>
      <c r="N17" s="3">
        <v>0.45</v>
      </c>
      <c r="O17" s="22">
        <v>82</v>
      </c>
      <c r="P17" s="3">
        <v>18.600000000000001</v>
      </c>
      <c r="AO17" s="103">
        <f t="shared" si="0"/>
        <v>11748.480000000001</v>
      </c>
    </row>
    <row r="18" spans="2:41" x14ac:dyDescent="0.2">
      <c r="B18" s="1" t="s">
        <v>34</v>
      </c>
      <c r="C18" s="2">
        <v>149557</v>
      </c>
      <c r="D18" s="2">
        <v>4756</v>
      </c>
      <c r="E18" s="2">
        <v>242</v>
      </c>
      <c r="F18" s="2">
        <v>20</v>
      </c>
      <c r="G18" s="2">
        <v>91</v>
      </c>
      <c r="H18" s="2">
        <v>205</v>
      </c>
      <c r="I18" s="2">
        <v>7</v>
      </c>
      <c r="J18" s="2">
        <v>96</v>
      </c>
      <c r="K18" s="2">
        <v>541</v>
      </c>
      <c r="L18" s="2">
        <v>26</v>
      </c>
      <c r="M18" s="2">
        <v>94</v>
      </c>
      <c r="N18" s="3">
        <v>0.47</v>
      </c>
      <c r="O18" s="22">
        <v>88</v>
      </c>
      <c r="P18" s="3">
        <v>17</v>
      </c>
      <c r="AO18" s="103">
        <f t="shared" si="0"/>
        <v>12999.733333333334</v>
      </c>
    </row>
    <row r="19" spans="2:41" x14ac:dyDescent="0.2">
      <c r="B19" s="1" t="s">
        <v>35</v>
      </c>
      <c r="C19" s="2">
        <v>131257</v>
      </c>
      <c r="D19" s="2">
        <v>4328</v>
      </c>
      <c r="E19" s="2">
        <v>281</v>
      </c>
      <c r="F19" s="2">
        <v>8</v>
      </c>
      <c r="G19" s="2">
        <v>96</v>
      </c>
      <c r="H19" s="2">
        <v>294</v>
      </c>
      <c r="I19" s="2">
        <v>4</v>
      </c>
      <c r="J19" s="2">
        <v>98</v>
      </c>
      <c r="K19" s="2">
        <v>715</v>
      </c>
      <c r="L19" s="2">
        <v>21</v>
      </c>
      <c r="M19" s="2">
        <v>97</v>
      </c>
      <c r="N19" s="3">
        <v>0.51</v>
      </c>
      <c r="O19" s="22">
        <v>106</v>
      </c>
      <c r="P19" s="3">
        <v>16.2</v>
      </c>
      <c r="AO19" s="103">
        <f t="shared" si="0"/>
        <v>16965.759999999998</v>
      </c>
    </row>
    <row r="20" spans="2:41" ht="13.5" thickBot="1" x14ac:dyDescent="0.25">
      <c r="B20" s="1" t="s">
        <v>36</v>
      </c>
      <c r="C20" s="2">
        <v>128858</v>
      </c>
      <c r="D20" s="2">
        <v>4156</v>
      </c>
      <c r="E20" s="2">
        <v>244</v>
      </c>
      <c r="F20" s="2">
        <v>14</v>
      </c>
      <c r="G20" s="2">
        <v>92</v>
      </c>
      <c r="H20" s="2">
        <v>285</v>
      </c>
      <c r="I20" s="2">
        <v>6</v>
      </c>
      <c r="J20" s="2">
        <v>97</v>
      </c>
      <c r="K20" s="2">
        <v>716</v>
      </c>
      <c r="L20" s="2">
        <v>29</v>
      </c>
      <c r="M20" s="2">
        <v>96</v>
      </c>
      <c r="N20" s="3">
        <v>0.53</v>
      </c>
      <c r="O20" s="22">
        <v>98</v>
      </c>
      <c r="P20" s="28">
        <v>16.010000000000002</v>
      </c>
      <c r="AO20" s="103">
        <f t="shared" si="0"/>
        <v>15792.8</v>
      </c>
    </row>
    <row r="21" spans="2:41" ht="13.5" thickTop="1" x14ac:dyDescent="0.2">
      <c r="B21" s="5" t="s">
        <v>37</v>
      </c>
      <c r="C21" s="6">
        <f>SUM(C14:C20)</f>
        <v>994499</v>
      </c>
      <c r="D21" s="6">
        <f t="shared" ref="D21:O21" si="1">SUM(D14:D20)</f>
        <v>32316</v>
      </c>
      <c r="E21" s="6">
        <f t="shared" si="1"/>
        <v>1562</v>
      </c>
      <c r="F21" s="6">
        <f>SUM(F14:F20)</f>
        <v>80</v>
      </c>
      <c r="G21" s="6">
        <f>SUM(G14:G20)</f>
        <v>659</v>
      </c>
      <c r="H21" s="6">
        <f>SUM(H14:H20)</f>
        <v>1637</v>
      </c>
      <c r="I21" s="6">
        <f>SUM(I14:I20)</f>
        <v>40</v>
      </c>
      <c r="J21" s="6">
        <f>SUM(J14:J20)</f>
        <v>678</v>
      </c>
      <c r="K21" s="6">
        <f t="shared" si="1"/>
        <v>4342</v>
      </c>
      <c r="L21" s="6">
        <f>SUM(L14:L20)</f>
        <v>203</v>
      </c>
      <c r="M21" s="6">
        <f>SUM(M14:M20)</f>
        <v>665</v>
      </c>
      <c r="N21" s="6">
        <f t="shared" si="1"/>
        <v>3.34</v>
      </c>
      <c r="O21" s="23">
        <f t="shared" si="1"/>
        <v>671</v>
      </c>
      <c r="P21" s="27">
        <f>SUM(P14:P20)</f>
        <v>120.42000000000002</v>
      </c>
      <c r="AO21" s="104"/>
    </row>
    <row r="22" spans="2:41" ht="13.5" thickBot="1" x14ac:dyDescent="0.25">
      <c r="B22" s="7" t="s">
        <v>38</v>
      </c>
      <c r="C22" s="8">
        <f>C21/7</f>
        <v>142071.28571428571</v>
      </c>
      <c r="D22" s="8">
        <f t="shared" ref="D22:O22" si="2">D21/7</f>
        <v>4616.5714285714284</v>
      </c>
      <c r="E22" s="8">
        <f t="shared" si="2"/>
        <v>223.14285714285714</v>
      </c>
      <c r="F22" s="8">
        <f>F21/7</f>
        <v>11.428571428571429</v>
      </c>
      <c r="G22" s="8">
        <f>G21/7</f>
        <v>94.142857142857139</v>
      </c>
      <c r="H22" s="8">
        <f>H21/7</f>
        <v>233.85714285714286</v>
      </c>
      <c r="I22" s="8">
        <f>I21/7</f>
        <v>5.7142857142857144</v>
      </c>
      <c r="J22" s="8">
        <f>J21/7</f>
        <v>96.857142857142861</v>
      </c>
      <c r="K22" s="8">
        <f t="shared" si="2"/>
        <v>620.28571428571433</v>
      </c>
      <c r="L22" s="8">
        <f>L21/7</f>
        <v>29</v>
      </c>
      <c r="M22" s="8">
        <f>M21/7</f>
        <v>95</v>
      </c>
      <c r="N22" s="33">
        <f t="shared" si="2"/>
        <v>0.47714285714285715</v>
      </c>
      <c r="O22" s="24">
        <f t="shared" si="2"/>
        <v>95.857142857142861</v>
      </c>
      <c r="P22" s="8">
        <f>P21/7</f>
        <v>17.202857142857145</v>
      </c>
      <c r="AO22" s="105">
        <f>AVERAGE(AO9:AO20)</f>
        <v>8317.4055555555551</v>
      </c>
    </row>
    <row r="23" spans="2:41" ht="13.5" thickTop="1" x14ac:dyDescent="0.2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AE23" s="4"/>
    </row>
    <row r="24" spans="2:41" ht="13.5" thickBot="1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"/>
      <c r="O24" s="13"/>
      <c r="AE24" s="4"/>
    </row>
    <row r="25" spans="2:41" ht="13.5" thickTop="1" x14ac:dyDescent="0.2">
      <c r="B25" s="19" t="s">
        <v>5</v>
      </c>
      <c r="C25" s="20" t="s">
        <v>6</v>
      </c>
      <c r="D25" s="20" t="s">
        <v>6</v>
      </c>
      <c r="E25" s="20" t="s">
        <v>7</v>
      </c>
      <c r="F25" s="20" t="s">
        <v>8</v>
      </c>
      <c r="G25" s="20" t="s">
        <v>2</v>
      </c>
      <c r="H25" s="20" t="s">
        <v>9</v>
      </c>
      <c r="I25" s="20" t="s">
        <v>10</v>
      </c>
      <c r="J25" s="20" t="s">
        <v>3</v>
      </c>
      <c r="K25" s="20" t="s">
        <v>11</v>
      </c>
      <c r="L25" s="20" t="s">
        <v>12</v>
      </c>
      <c r="M25" s="20" t="s">
        <v>13</v>
      </c>
      <c r="N25" s="20" t="s">
        <v>15</v>
      </c>
      <c r="O25" s="21" t="s">
        <v>16</v>
      </c>
      <c r="P25" s="21" t="s">
        <v>39</v>
      </c>
      <c r="Q25" s="21" t="s">
        <v>14</v>
      </c>
      <c r="AO25" s="68" t="s">
        <v>156</v>
      </c>
    </row>
    <row r="26" spans="2:41" ht="13.5" thickBot="1" x14ac:dyDescent="0.25">
      <c r="B26" s="15" t="s">
        <v>40</v>
      </c>
      <c r="C26" s="16" t="s">
        <v>18</v>
      </c>
      <c r="D26" s="17" t="s">
        <v>19</v>
      </c>
      <c r="E26" s="16" t="s">
        <v>20</v>
      </c>
      <c r="F26" s="16" t="s">
        <v>20</v>
      </c>
      <c r="G26" s="16" t="s">
        <v>21</v>
      </c>
      <c r="H26" s="16" t="s">
        <v>20</v>
      </c>
      <c r="I26" s="16" t="s">
        <v>20</v>
      </c>
      <c r="J26" s="16" t="s">
        <v>21</v>
      </c>
      <c r="K26" s="16" t="s">
        <v>20</v>
      </c>
      <c r="L26" s="16" t="s">
        <v>20</v>
      </c>
      <c r="M26" s="16" t="s">
        <v>21</v>
      </c>
      <c r="N26" s="16" t="s">
        <v>23</v>
      </c>
      <c r="O26" s="18" t="s">
        <v>24</v>
      </c>
      <c r="P26" s="17" t="s">
        <v>41</v>
      </c>
      <c r="Q26" s="17" t="s">
        <v>22</v>
      </c>
      <c r="AO26" s="72" t="s">
        <v>157</v>
      </c>
    </row>
    <row r="27" spans="2:41" ht="13.5" thickTop="1" x14ac:dyDescent="0.2">
      <c r="B27" s="1" t="s">
        <v>42</v>
      </c>
      <c r="C27" s="2">
        <v>117798</v>
      </c>
      <c r="D27" s="2">
        <v>3800</v>
      </c>
      <c r="E27" s="2">
        <v>276</v>
      </c>
      <c r="F27" s="2">
        <v>9</v>
      </c>
      <c r="G27" s="2">
        <v>97</v>
      </c>
      <c r="H27" s="2">
        <v>231</v>
      </c>
      <c r="I27" s="2">
        <v>7</v>
      </c>
      <c r="J27" s="2">
        <v>97</v>
      </c>
      <c r="K27" s="2">
        <v>562</v>
      </c>
      <c r="L27" s="2">
        <v>38</v>
      </c>
      <c r="M27" s="2">
        <v>93</v>
      </c>
      <c r="N27" s="4">
        <v>110</v>
      </c>
      <c r="O27" s="3">
        <v>15.5</v>
      </c>
      <c r="P27" s="3"/>
      <c r="Q27" s="3">
        <v>0.56999999999999995</v>
      </c>
      <c r="AO27" s="103">
        <f>(0.8*D27*H27)/60</f>
        <v>11704</v>
      </c>
    </row>
    <row r="28" spans="2:41" x14ac:dyDescent="0.2">
      <c r="B28" s="1" t="s">
        <v>43</v>
      </c>
      <c r="C28" s="2">
        <v>107873</v>
      </c>
      <c r="D28" s="2">
        <v>3720</v>
      </c>
      <c r="E28" s="2">
        <v>248</v>
      </c>
      <c r="F28" s="2">
        <v>12</v>
      </c>
      <c r="G28" s="2">
        <v>94</v>
      </c>
      <c r="H28" s="2">
        <v>279</v>
      </c>
      <c r="I28" s="2">
        <v>5</v>
      </c>
      <c r="J28" s="2">
        <v>98</v>
      </c>
      <c r="K28" s="2">
        <v>629</v>
      </c>
      <c r="L28" s="2">
        <v>24</v>
      </c>
      <c r="M28" s="2">
        <v>96</v>
      </c>
      <c r="N28" s="3">
        <v>141</v>
      </c>
      <c r="O28" s="3">
        <v>15</v>
      </c>
      <c r="P28" s="3"/>
      <c r="Q28" s="3">
        <v>0.56000000000000005</v>
      </c>
      <c r="AO28" s="103">
        <f t="shared" ref="AO28:AO38" si="3">(0.8*D28*H28)/60</f>
        <v>13838.4</v>
      </c>
    </row>
    <row r="29" spans="2:41" x14ac:dyDescent="0.2">
      <c r="B29" s="1" t="s">
        <v>44</v>
      </c>
      <c r="C29" s="2">
        <v>127984</v>
      </c>
      <c r="D29" s="2">
        <v>4129</v>
      </c>
      <c r="E29" s="2">
        <v>241</v>
      </c>
      <c r="F29" s="2">
        <v>16</v>
      </c>
      <c r="G29" s="2">
        <v>93</v>
      </c>
      <c r="H29" s="2">
        <v>242</v>
      </c>
      <c r="I29" s="2">
        <v>6</v>
      </c>
      <c r="J29" s="2">
        <v>97</v>
      </c>
      <c r="K29" s="2">
        <v>634</v>
      </c>
      <c r="L29" s="2">
        <v>26</v>
      </c>
      <c r="M29" s="2">
        <v>96</v>
      </c>
      <c r="N29" s="3">
        <v>197</v>
      </c>
      <c r="O29" s="3">
        <v>15.4</v>
      </c>
      <c r="P29" s="3"/>
      <c r="Q29" s="3">
        <v>0.48</v>
      </c>
      <c r="AO29" s="103">
        <f t="shared" si="3"/>
        <v>13322.906666666668</v>
      </c>
    </row>
    <row r="30" spans="2:41" x14ac:dyDescent="0.2">
      <c r="B30" s="1" t="s">
        <v>45</v>
      </c>
      <c r="C30" s="2">
        <v>141639</v>
      </c>
      <c r="D30" s="2">
        <v>4721</v>
      </c>
      <c r="E30" s="2">
        <v>206</v>
      </c>
      <c r="F30" s="2">
        <v>11</v>
      </c>
      <c r="G30" s="2">
        <v>94</v>
      </c>
      <c r="H30" s="2">
        <v>236</v>
      </c>
      <c r="I30" s="2">
        <v>6</v>
      </c>
      <c r="J30" s="2">
        <v>97</v>
      </c>
      <c r="K30" s="2">
        <v>482</v>
      </c>
      <c r="L30" s="2">
        <v>25</v>
      </c>
      <c r="M30" s="2">
        <v>95</v>
      </c>
      <c r="N30" s="3">
        <v>166</v>
      </c>
      <c r="O30" s="3">
        <v>16.670000000000002</v>
      </c>
      <c r="P30" s="3"/>
      <c r="Q30" s="3">
        <v>0.43</v>
      </c>
      <c r="AO30" s="103">
        <f t="shared" si="3"/>
        <v>14855.413333333334</v>
      </c>
    </row>
    <row r="31" spans="2:41" x14ac:dyDescent="0.2">
      <c r="B31" s="1" t="s">
        <v>46</v>
      </c>
      <c r="C31" s="2">
        <v>139072</v>
      </c>
      <c r="D31" s="2">
        <v>4486</v>
      </c>
      <c r="E31" s="2">
        <v>199</v>
      </c>
      <c r="F31" s="2">
        <v>12</v>
      </c>
      <c r="G31" s="2">
        <v>93</v>
      </c>
      <c r="H31" s="2">
        <v>250</v>
      </c>
      <c r="I31" s="2">
        <v>4</v>
      </c>
      <c r="J31" s="2">
        <v>98</v>
      </c>
      <c r="K31" s="2">
        <v>535</v>
      </c>
      <c r="L31" s="2">
        <v>25</v>
      </c>
      <c r="M31" s="2">
        <v>95</v>
      </c>
      <c r="N31" s="3">
        <v>180</v>
      </c>
      <c r="O31" s="3">
        <v>16.87</v>
      </c>
      <c r="P31" s="3"/>
      <c r="Q31" s="3">
        <v>0.43</v>
      </c>
      <c r="AO31" s="103">
        <f t="shared" si="3"/>
        <v>14953.333333333334</v>
      </c>
    </row>
    <row r="32" spans="2:41" x14ac:dyDescent="0.2">
      <c r="B32" s="1" t="s">
        <v>47</v>
      </c>
      <c r="C32" s="2">
        <v>136480</v>
      </c>
      <c r="D32" s="2">
        <v>4549</v>
      </c>
      <c r="E32" s="2">
        <v>212</v>
      </c>
      <c r="F32" s="2">
        <v>12</v>
      </c>
      <c r="G32" s="2">
        <v>91</v>
      </c>
      <c r="H32" s="2">
        <v>199</v>
      </c>
      <c r="I32" s="2">
        <v>7</v>
      </c>
      <c r="J32" s="2">
        <v>97</v>
      </c>
      <c r="K32" s="2">
        <v>536</v>
      </c>
      <c r="L32" s="2">
        <v>21</v>
      </c>
      <c r="M32" s="2">
        <v>96</v>
      </c>
      <c r="N32" s="3">
        <v>180</v>
      </c>
      <c r="O32" s="3">
        <v>16.91</v>
      </c>
      <c r="P32" s="3"/>
      <c r="Q32" s="3">
        <v>0.41</v>
      </c>
      <c r="AO32" s="103">
        <f t="shared" si="3"/>
        <v>12070.013333333334</v>
      </c>
    </row>
    <row r="33" spans="2:41" x14ac:dyDescent="0.2">
      <c r="B33" s="1" t="s">
        <v>48</v>
      </c>
      <c r="C33" s="2">
        <v>147761</v>
      </c>
      <c r="D33" s="2">
        <v>4766</v>
      </c>
      <c r="E33" s="2">
        <v>193</v>
      </c>
      <c r="F33" s="2">
        <v>10</v>
      </c>
      <c r="G33" s="2">
        <v>95</v>
      </c>
      <c r="H33" s="2">
        <v>177</v>
      </c>
      <c r="I33" s="2">
        <v>4</v>
      </c>
      <c r="J33" s="2">
        <v>98</v>
      </c>
      <c r="K33" s="2">
        <v>580</v>
      </c>
      <c r="L33" s="2">
        <v>34</v>
      </c>
      <c r="M33" s="2">
        <v>94</v>
      </c>
      <c r="N33" s="3">
        <v>123</v>
      </c>
      <c r="O33" s="3">
        <v>16.739999999999998</v>
      </c>
      <c r="P33" s="3"/>
      <c r="Q33" s="3">
        <v>0.36</v>
      </c>
      <c r="AO33" s="103">
        <f t="shared" si="3"/>
        <v>11247.76</v>
      </c>
    </row>
    <row r="34" spans="2:41" x14ac:dyDescent="0.2">
      <c r="B34" s="1" t="s">
        <v>49</v>
      </c>
      <c r="C34" s="2">
        <v>163471</v>
      </c>
      <c r="D34" s="2">
        <v>5273</v>
      </c>
      <c r="E34" s="2">
        <v>177</v>
      </c>
      <c r="F34" s="2">
        <v>9</v>
      </c>
      <c r="G34" s="2">
        <v>94</v>
      </c>
      <c r="H34" s="2">
        <v>150</v>
      </c>
      <c r="I34" s="2">
        <v>4</v>
      </c>
      <c r="J34" s="2">
        <v>97</v>
      </c>
      <c r="K34" s="2">
        <v>498</v>
      </c>
      <c r="L34" s="2">
        <v>36</v>
      </c>
      <c r="M34" s="2">
        <v>92</v>
      </c>
      <c r="N34" s="3">
        <v>129</v>
      </c>
      <c r="O34" s="3">
        <v>17.7</v>
      </c>
      <c r="P34" s="3"/>
      <c r="Q34" s="3">
        <v>0.34</v>
      </c>
      <c r="AO34" s="103">
        <f t="shared" si="3"/>
        <v>10546.000000000002</v>
      </c>
    </row>
    <row r="35" spans="2:41" x14ac:dyDescent="0.2">
      <c r="B35" s="1" t="s">
        <v>50</v>
      </c>
      <c r="C35" s="2">
        <v>153373</v>
      </c>
      <c r="D35" s="2">
        <v>5112</v>
      </c>
      <c r="E35" s="2">
        <v>211</v>
      </c>
      <c r="F35" s="2">
        <v>13</v>
      </c>
      <c r="G35" s="2">
        <v>94</v>
      </c>
      <c r="H35" s="2">
        <v>188</v>
      </c>
      <c r="I35" s="2">
        <v>3</v>
      </c>
      <c r="J35" s="2">
        <v>98</v>
      </c>
      <c r="K35" s="2">
        <v>515</v>
      </c>
      <c r="L35" s="2">
        <v>30</v>
      </c>
      <c r="M35" s="2">
        <v>94</v>
      </c>
      <c r="N35" s="3">
        <v>137</v>
      </c>
      <c r="O35" s="3">
        <v>17.5</v>
      </c>
      <c r="P35" s="3"/>
      <c r="Q35" s="3">
        <v>0.36</v>
      </c>
      <c r="AO35" s="103">
        <f t="shared" si="3"/>
        <v>12814.08</v>
      </c>
    </row>
    <row r="36" spans="2:41" x14ac:dyDescent="0.2">
      <c r="B36" s="1" t="s">
        <v>51</v>
      </c>
      <c r="C36" s="2">
        <v>169932</v>
      </c>
      <c r="D36" s="2">
        <v>5482</v>
      </c>
      <c r="E36" s="2">
        <v>219</v>
      </c>
      <c r="F36" s="2">
        <v>14</v>
      </c>
      <c r="G36" s="2">
        <v>93</v>
      </c>
      <c r="H36" s="2">
        <v>204</v>
      </c>
      <c r="I36" s="2">
        <v>4</v>
      </c>
      <c r="J36" s="2">
        <v>98</v>
      </c>
      <c r="K36" s="2">
        <v>592</v>
      </c>
      <c r="L36" s="2">
        <v>18</v>
      </c>
      <c r="M36" s="2">
        <v>97</v>
      </c>
      <c r="N36" s="3">
        <v>71</v>
      </c>
      <c r="O36" s="3">
        <v>17</v>
      </c>
      <c r="P36" s="3"/>
      <c r="Q36" s="3">
        <v>0.34</v>
      </c>
      <c r="AO36" s="103">
        <f t="shared" si="3"/>
        <v>14911.04</v>
      </c>
    </row>
    <row r="37" spans="2:41" x14ac:dyDescent="0.2">
      <c r="B37" s="30" t="s">
        <v>52</v>
      </c>
      <c r="C37" s="2">
        <v>253686</v>
      </c>
      <c r="D37" s="2">
        <v>7856</v>
      </c>
      <c r="E37" s="2">
        <v>140</v>
      </c>
      <c r="F37" s="2">
        <v>8</v>
      </c>
      <c r="G37" s="2">
        <v>93</v>
      </c>
      <c r="H37" s="2">
        <v>168</v>
      </c>
      <c r="I37" s="2">
        <v>3</v>
      </c>
      <c r="J37" s="2">
        <v>98</v>
      </c>
      <c r="K37" s="2">
        <v>407</v>
      </c>
      <c r="L37" s="2">
        <v>18</v>
      </c>
      <c r="M37" s="2">
        <v>95</v>
      </c>
      <c r="N37" s="3">
        <v>71</v>
      </c>
      <c r="O37" s="3">
        <v>17.3</v>
      </c>
      <c r="P37" s="3"/>
      <c r="Q37" s="3">
        <v>0.28000000000000003</v>
      </c>
      <c r="AO37" s="103">
        <f t="shared" si="3"/>
        <v>17597.440000000002</v>
      </c>
    </row>
    <row r="38" spans="2:41" ht="13.5" thickBot="1" x14ac:dyDescent="0.25">
      <c r="B38" s="32" t="s">
        <v>53</v>
      </c>
      <c r="C38" s="2">
        <v>188578</v>
      </c>
      <c r="D38" s="2">
        <v>6083</v>
      </c>
      <c r="E38" s="2">
        <v>269</v>
      </c>
      <c r="F38" s="2">
        <v>10</v>
      </c>
      <c r="G38" s="2">
        <v>94</v>
      </c>
      <c r="H38" s="2">
        <v>188</v>
      </c>
      <c r="I38" s="2">
        <v>4</v>
      </c>
      <c r="J38" s="2">
        <v>98</v>
      </c>
      <c r="K38" s="2">
        <v>464</v>
      </c>
      <c r="L38" s="2">
        <v>23</v>
      </c>
      <c r="M38" s="2">
        <v>95</v>
      </c>
      <c r="N38" s="3">
        <v>82</v>
      </c>
      <c r="O38" s="3">
        <v>16.8</v>
      </c>
      <c r="P38" s="3"/>
      <c r="Q38" s="3">
        <v>0.35</v>
      </c>
      <c r="AO38" s="103">
        <f t="shared" si="3"/>
        <v>15248.053333333335</v>
      </c>
    </row>
    <row r="39" spans="2:41" ht="13.5" thickTop="1" x14ac:dyDescent="0.2">
      <c r="B39" s="31" t="s">
        <v>54</v>
      </c>
      <c r="C39" s="6">
        <f>SUM(C27:C38)</f>
        <v>1847647</v>
      </c>
      <c r="D39" s="6">
        <f t="shared" ref="D39:K39" si="4">SUM(D27:D38)</f>
        <v>59977</v>
      </c>
      <c r="E39" s="6">
        <f t="shared" si="4"/>
        <v>2591</v>
      </c>
      <c r="F39" s="6">
        <f>SUM(F27:F38)</f>
        <v>136</v>
      </c>
      <c r="G39" s="6">
        <f>SUM(G27:G38)</f>
        <v>1125</v>
      </c>
      <c r="H39" s="6">
        <f>SUM(H27:H38)</f>
        <v>2512</v>
      </c>
      <c r="I39" s="6">
        <f>SUM(I27:I38)</f>
        <v>57</v>
      </c>
      <c r="J39" s="6">
        <f>SUM(J27:J38)</f>
        <v>1171</v>
      </c>
      <c r="K39" s="6">
        <f t="shared" si="4"/>
        <v>6434</v>
      </c>
      <c r="L39" s="6">
        <f>SUM(L27:L38)</f>
        <v>318</v>
      </c>
      <c r="M39" s="6">
        <f>SUM(M27:M38)</f>
        <v>1138</v>
      </c>
      <c r="N39" s="6">
        <f>SUM(N27:N38)</f>
        <v>1587</v>
      </c>
      <c r="O39" s="6">
        <f>SUM(O27:O38)</f>
        <v>199.39000000000001</v>
      </c>
      <c r="P39" s="6"/>
      <c r="Q39" s="6">
        <f>SUM(Q27:Q38)</f>
        <v>4.91</v>
      </c>
      <c r="AO39" s="104"/>
    </row>
    <row r="40" spans="2:41" ht="13.5" thickBot="1" x14ac:dyDescent="0.25">
      <c r="B40" s="7" t="s">
        <v>55</v>
      </c>
      <c r="C40" s="8">
        <f>AVERAGE(C27:C38)</f>
        <v>153970.58333333334</v>
      </c>
      <c r="D40" s="8">
        <f t="shared" ref="D40:K40" si="5">AVERAGE(D27:D38)</f>
        <v>4998.083333333333</v>
      </c>
      <c r="E40" s="8">
        <f t="shared" si="5"/>
        <v>215.91666666666666</v>
      </c>
      <c r="F40" s="8">
        <f>AVERAGE(F27:F38)</f>
        <v>11.333333333333334</v>
      </c>
      <c r="G40" s="8">
        <f>AVERAGE(G27:G38)</f>
        <v>93.75</v>
      </c>
      <c r="H40" s="8">
        <f>AVERAGE(H27:H38)</f>
        <v>209.33333333333334</v>
      </c>
      <c r="I40" s="8">
        <f>AVERAGE(I27:I38)</f>
        <v>4.75</v>
      </c>
      <c r="J40" s="8">
        <f>AVERAGE(J27:J38)</f>
        <v>97.583333333333329</v>
      </c>
      <c r="K40" s="8">
        <f t="shared" si="5"/>
        <v>536.16666666666663</v>
      </c>
      <c r="L40" s="8">
        <f>AVERAGE(L27:L38)</f>
        <v>26.5</v>
      </c>
      <c r="M40" s="8">
        <f>AVERAGE(M27:M38)</f>
        <v>94.833333333333329</v>
      </c>
      <c r="N40" s="8">
        <f>AVERAGE(N27:N38)</f>
        <v>132.25</v>
      </c>
      <c r="O40" s="34">
        <f>AVERAGE(O27:O38)</f>
        <v>16.615833333333335</v>
      </c>
      <c r="P40" s="34"/>
      <c r="Q40" s="33">
        <f>AVERAGE(Q27:Q38)</f>
        <v>0.40916666666666668</v>
      </c>
      <c r="AO40" s="105">
        <f>AVERAGE(AO27:AO38)</f>
        <v>13592.37</v>
      </c>
    </row>
    <row r="41" spans="2:41" ht="14.25" thickTop="1" thickBot="1" x14ac:dyDescent="0.25"/>
    <row r="42" spans="2:41" ht="13.5" thickTop="1" x14ac:dyDescent="0.2">
      <c r="B42" s="19" t="s">
        <v>5</v>
      </c>
      <c r="C42" s="20" t="s">
        <v>6</v>
      </c>
      <c r="D42" s="20" t="s">
        <v>6</v>
      </c>
      <c r="E42" s="20" t="s">
        <v>7</v>
      </c>
      <c r="F42" s="20" t="s">
        <v>8</v>
      </c>
      <c r="G42" s="20" t="s">
        <v>2</v>
      </c>
      <c r="H42" s="20" t="s">
        <v>9</v>
      </c>
      <c r="I42" s="20" t="s">
        <v>10</v>
      </c>
      <c r="J42" s="20" t="s">
        <v>3</v>
      </c>
      <c r="K42" s="20" t="s">
        <v>11</v>
      </c>
      <c r="L42" s="20" t="s">
        <v>12</v>
      </c>
      <c r="M42" s="20" t="s">
        <v>13</v>
      </c>
      <c r="N42" s="20" t="s">
        <v>15</v>
      </c>
      <c r="O42" s="21" t="s">
        <v>16</v>
      </c>
      <c r="P42" s="21" t="s">
        <v>39</v>
      </c>
      <c r="Q42" s="21" t="s">
        <v>14</v>
      </c>
      <c r="R42" s="108" t="s">
        <v>56</v>
      </c>
      <c r="S42" s="109"/>
      <c r="AO42" s="68" t="s">
        <v>156</v>
      </c>
    </row>
    <row r="43" spans="2:41" ht="13.5" thickBot="1" x14ac:dyDescent="0.25">
      <c r="B43" s="15" t="s">
        <v>57</v>
      </c>
      <c r="C43" s="16" t="s">
        <v>18</v>
      </c>
      <c r="D43" s="17" t="s">
        <v>19</v>
      </c>
      <c r="E43" s="16" t="s">
        <v>20</v>
      </c>
      <c r="F43" s="16" t="s">
        <v>20</v>
      </c>
      <c r="G43" s="16" t="s">
        <v>21</v>
      </c>
      <c r="H43" s="16" t="s">
        <v>20</v>
      </c>
      <c r="I43" s="16" t="s">
        <v>20</v>
      </c>
      <c r="J43" s="16" t="s">
        <v>21</v>
      </c>
      <c r="K43" s="16" t="s">
        <v>20</v>
      </c>
      <c r="L43" s="16" t="s">
        <v>20</v>
      </c>
      <c r="M43" s="16" t="s">
        <v>21</v>
      </c>
      <c r="N43" s="16" t="s">
        <v>23</v>
      </c>
      <c r="O43" s="18" t="s">
        <v>24</v>
      </c>
      <c r="P43" s="17" t="s">
        <v>41</v>
      </c>
      <c r="Q43" s="17" t="s">
        <v>22</v>
      </c>
      <c r="R43" s="37" t="s">
        <v>58</v>
      </c>
      <c r="S43" s="37" t="s">
        <v>59</v>
      </c>
      <c r="AC43" s="36"/>
      <c r="AO43" s="72" t="s">
        <v>157</v>
      </c>
    </row>
    <row r="44" spans="2:41" ht="13.5" thickTop="1" x14ac:dyDescent="0.2">
      <c r="B44" s="1" t="s">
        <v>42</v>
      </c>
      <c r="C44" s="2">
        <v>136213</v>
      </c>
      <c r="D44" s="2">
        <v>4394</v>
      </c>
      <c r="E44" s="2">
        <v>299</v>
      </c>
      <c r="F44" s="2">
        <v>17</v>
      </c>
      <c r="G44" s="2">
        <v>94</v>
      </c>
      <c r="H44" s="2">
        <v>215</v>
      </c>
      <c r="I44" s="2">
        <v>5</v>
      </c>
      <c r="J44" s="2">
        <v>98</v>
      </c>
      <c r="K44" s="2">
        <v>598</v>
      </c>
      <c r="L44" s="2">
        <v>24</v>
      </c>
      <c r="M44" s="2">
        <v>96</v>
      </c>
      <c r="N44" s="4">
        <v>114</v>
      </c>
      <c r="O44" s="3">
        <v>16.2</v>
      </c>
      <c r="P44" s="2">
        <v>59789</v>
      </c>
      <c r="Q44" s="3">
        <f t="shared" ref="Q44:Q55" si="6">P44/C44</f>
        <v>0.43893754634286009</v>
      </c>
      <c r="R44" s="38"/>
      <c r="S44" s="38"/>
      <c r="AO44" s="103">
        <f>(0.8*D44*H44)/60</f>
        <v>12596.133333333335</v>
      </c>
    </row>
    <row r="45" spans="2:41" x14ac:dyDescent="0.2">
      <c r="B45" s="1" t="s">
        <v>43</v>
      </c>
      <c r="C45" s="2">
        <v>114668</v>
      </c>
      <c r="D45" s="2">
        <v>4095</v>
      </c>
      <c r="E45" s="2">
        <v>231</v>
      </c>
      <c r="F45" s="2">
        <v>18</v>
      </c>
      <c r="G45" s="2">
        <v>91</v>
      </c>
      <c r="H45" s="2">
        <v>282</v>
      </c>
      <c r="I45" s="2">
        <v>5</v>
      </c>
      <c r="J45" s="2">
        <v>98</v>
      </c>
      <c r="K45" s="2">
        <v>525</v>
      </c>
      <c r="L45" s="2">
        <v>30</v>
      </c>
      <c r="M45" s="2">
        <v>94</v>
      </c>
      <c r="N45" s="3">
        <v>114</v>
      </c>
      <c r="O45" s="3">
        <v>16</v>
      </c>
      <c r="P45" s="2">
        <v>53975</v>
      </c>
      <c r="Q45" s="3">
        <f t="shared" si="6"/>
        <v>0.47070673596818641</v>
      </c>
      <c r="R45" s="39">
        <v>9</v>
      </c>
      <c r="S45" s="39">
        <v>32</v>
      </c>
      <c r="AO45" s="103">
        <f t="shared" ref="AO45:AO55" si="7">(0.8*D45*H45)/60</f>
        <v>15397.2</v>
      </c>
    </row>
    <row r="46" spans="2:41" x14ac:dyDescent="0.2">
      <c r="B46" s="1" t="s">
        <v>44</v>
      </c>
      <c r="C46" s="2">
        <v>123413</v>
      </c>
      <c r="D46" s="2">
        <v>3981</v>
      </c>
      <c r="E46" s="2">
        <v>288</v>
      </c>
      <c r="F46" s="2">
        <v>14</v>
      </c>
      <c r="G46" s="2">
        <v>95</v>
      </c>
      <c r="H46" s="2">
        <v>189</v>
      </c>
      <c r="I46" s="2">
        <v>5</v>
      </c>
      <c r="J46" s="2">
        <v>97</v>
      </c>
      <c r="K46" s="2">
        <v>590</v>
      </c>
      <c r="L46" s="2">
        <v>31</v>
      </c>
      <c r="M46" s="2">
        <v>95</v>
      </c>
      <c r="N46" s="3">
        <v>111</v>
      </c>
      <c r="O46" s="3">
        <v>15.76</v>
      </c>
      <c r="P46" s="2">
        <v>55458</v>
      </c>
      <c r="Q46" s="3">
        <f t="shared" si="6"/>
        <v>0.44936919125213715</v>
      </c>
      <c r="R46" s="39">
        <v>15</v>
      </c>
      <c r="S46" s="39">
        <v>57</v>
      </c>
      <c r="AO46" s="103">
        <f t="shared" si="7"/>
        <v>10032.120000000001</v>
      </c>
    </row>
    <row r="47" spans="2:41" x14ac:dyDescent="0.2">
      <c r="B47" s="1" t="s">
        <v>45</v>
      </c>
      <c r="C47" s="2">
        <v>135869</v>
      </c>
      <c r="D47" s="2">
        <v>4529</v>
      </c>
      <c r="E47" s="2">
        <v>260</v>
      </c>
      <c r="F47" s="2">
        <v>16</v>
      </c>
      <c r="G47" s="2">
        <v>93</v>
      </c>
      <c r="H47" s="2">
        <v>238</v>
      </c>
      <c r="I47" s="2">
        <v>5</v>
      </c>
      <c r="J47" s="2">
        <v>98</v>
      </c>
      <c r="K47" s="2">
        <v>521</v>
      </c>
      <c r="L47" s="2">
        <v>30</v>
      </c>
      <c r="M47" s="2">
        <v>94</v>
      </c>
      <c r="N47" s="3">
        <v>99</v>
      </c>
      <c r="O47" s="3">
        <v>16.8</v>
      </c>
      <c r="P47" s="2">
        <v>58130</v>
      </c>
      <c r="Q47" s="3">
        <f t="shared" si="6"/>
        <v>0.42783857980849199</v>
      </c>
      <c r="R47" s="39">
        <v>7</v>
      </c>
      <c r="S47" s="39">
        <v>30.5</v>
      </c>
      <c r="AO47" s="103">
        <f t="shared" si="7"/>
        <v>14372.026666666668</v>
      </c>
    </row>
    <row r="48" spans="2:41" x14ac:dyDescent="0.2">
      <c r="B48" s="1" t="s">
        <v>46</v>
      </c>
      <c r="C48" s="2">
        <v>143983</v>
      </c>
      <c r="D48" s="2">
        <v>4645</v>
      </c>
      <c r="E48" s="2">
        <v>242</v>
      </c>
      <c r="F48" s="2">
        <v>15</v>
      </c>
      <c r="G48" s="2">
        <v>94</v>
      </c>
      <c r="H48" s="2">
        <v>332</v>
      </c>
      <c r="I48" s="2">
        <v>8</v>
      </c>
      <c r="J48" s="2">
        <v>98</v>
      </c>
      <c r="K48" s="2">
        <v>523</v>
      </c>
      <c r="L48" s="2">
        <v>28</v>
      </c>
      <c r="M48" s="2">
        <v>95</v>
      </c>
      <c r="N48" s="3">
        <v>137</v>
      </c>
      <c r="O48" s="3">
        <v>19.3</v>
      </c>
      <c r="P48" s="2">
        <v>60096</v>
      </c>
      <c r="Q48" s="3">
        <f t="shared" si="6"/>
        <v>0.4173826076689609</v>
      </c>
      <c r="R48" s="39">
        <v>14</v>
      </c>
      <c r="S48" s="39">
        <v>53.5</v>
      </c>
      <c r="AO48" s="103">
        <f t="shared" si="7"/>
        <v>20561.866666666665</v>
      </c>
    </row>
    <row r="49" spans="2:41" x14ac:dyDescent="0.2">
      <c r="B49" s="1" t="s">
        <v>47</v>
      </c>
      <c r="C49" s="2">
        <v>127345</v>
      </c>
      <c r="D49" s="2">
        <v>4245</v>
      </c>
      <c r="E49" s="2">
        <v>290</v>
      </c>
      <c r="F49" s="2">
        <v>19</v>
      </c>
      <c r="G49" s="2">
        <v>94</v>
      </c>
      <c r="H49" s="2">
        <v>274</v>
      </c>
      <c r="I49" s="2">
        <v>7</v>
      </c>
      <c r="J49" s="2">
        <v>98</v>
      </c>
      <c r="K49" s="2">
        <v>595</v>
      </c>
      <c r="L49" s="2">
        <v>34</v>
      </c>
      <c r="M49" s="2">
        <v>94</v>
      </c>
      <c r="N49" s="3">
        <v>129</v>
      </c>
      <c r="O49" s="3">
        <v>18.5</v>
      </c>
      <c r="P49" s="2">
        <v>59850</v>
      </c>
      <c r="Q49" s="3">
        <f t="shared" si="6"/>
        <v>0.46998311673014254</v>
      </c>
      <c r="R49" s="39">
        <v>6</v>
      </c>
      <c r="S49" s="39">
        <v>53.5</v>
      </c>
      <c r="AO49" s="103">
        <f t="shared" si="7"/>
        <v>15508.4</v>
      </c>
    </row>
    <row r="50" spans="2:41" x14ac:dyDescent="0.2">
      <c r="B50" s="1" t="s">
        <v>48</v>
      </c>
      <c r="C50" s="2">
        <v>145206</v>
      </c>
      <c r="D50" s="2">
        <v>4684</v>
      </c>
      <c r="E50" s="2">
        <v>223</v>
      </c>
      <c r="F50" s="2">
        <v>18</v>
      </c>
      <c r="G50" s="2">
        <v>93</v>
      </c>
      <c r="H50" s="2">
        <v>198</v>
      </c>
      <c r="I50" s="2">
        <v>8</v>
      </c>
      <c r="J50" s="2">
        <v>96</v>
      </c>
      <c r="K50" s="2">
        <v>454</v>
      </c>
      <c r="L50" s="2">
        <v>24</v>
      </c>
      <c r="M50" s="2">
        <v>94</v>
      </c>
      <c r="N50" s="3">
        <v>135</v>
      </c>
      <c r="O50" s="3">
        <v>18.399999999999999</v>
      </c>
      <c r="P50" s="2">
        <v>62849</v>
      </c>
      <c r="Q50" s="3">
        <f t="shared" si="6"/>
        <v>0.4328264672258722</v>
      </c>
      <c r="R50" s="39">
        <v>6</v>
      </c>
      <c r="S50" s="39">
        <v>24</v>
      </c>
      <c r="AO50" s="103">
        <f t="shared" si="7"/>
        <v>12365.760000000002</v>
      </c>
    </row>
    <row r="51" spans="2:41" x14ac:dyDescent="0.2">
      <c r="B51" s="1" t="s">
        <v>49</v>
      </c>
      <c r="C51" s="2">
        <v>144089</v>
      </c>
      <c r="D51" s="2">
        <v>4648</v>
      </c>
      <c r="E51" s="2">
        <v>167</v>
      </c>
      <c r="F51" s="2">
        <v>9</v>
      </c>
      <c r="G51" s="2">
        <v>94</v>
      </c>
      <c r="H51" s="2">
        <v>369</v>
      </c>
      <c r="I51" s="2">
        <v>8</v>
      </c>
      <c r="J51" s="2">
        <v>96</v>
      </c>
      <c r="K51" s="2">
        <v>167</v>
      </c>
      <c r="L51" s="2">
        <v>35</v>
      </c>
      <c r="M51" s="2">
        <v>89</v>
      </c>
      <c r="N51" s="3">
        <v>132</v>
      </c>
      <c r="O51" s="3">
        <v>17.5</v>
      </c>
      <c r="P51" s="2">
        <v>62886</v>
      </c>
      <c r="Q51" s="3">
        <f t="shared" si="6"/>
        <v>0.43643859003810143</v>
      </c>
      <c r="R51" s="39">
        <v>2</v>
      </c>
      <c r="S51" s="39">
        <v>11</v>
      </c>
      <c r="AO51" s="103">
        <f t="shared" si="7"/>
        <v>22868.16</v>
      </c>
    </row>
    <row r="52" spans="2:41" x14ac:dyDescent="0.2">
      <c r="B52" s="1" t="s">
        <v>50</v>
      </c>
      <c r="C52" s="2">
        <v>141791</v>
      </c>
      <c r="D52" s="2">
        <v>4726</v>
      </c>
      <c r="E52" s="2">
        <v>331</v>
      </c>
      <c r="F52" s="2">
        <v>11</v>
      </c>
      <c r="G52" s="2">
        <v>96</v>
      </c>
      <c r="H52" s="2">
        <v>290</v>
      </c>
      <c r="I52" s="2">
        <v>4</v>
      </c>
      <c r="J52" s="2">
        <v>99</v>
      </c>
      <c r="K52" s="2">
        <v>644</v>
      </c>
      <c r="L52" s="2">
        <v>12</v>
      </c>
      <c r="M52" s="2">
        <v>98</v>
      </c>
      <c r="N52" s="3">
        <v>112</v>
      </c>
      <c r="O52" s="3">
        <v>18</v>
      </c>
      <c r="P52" s="2">
        <v>58350</v>
      </c>
      <c r="Q52" s="3">
        <f t="shared" si="6"/>
        <v>0.41152118258563658</v>
      </c>
      <c r="R52" s="39">
        <v>3</v>
      </c>
      <c r="S52" s="39">
        <v>9</v>
      </c>
      <c r="AO52" s="103">
        <f t="shared" si="7"/>
        <v>18273.866666666665</v>
      </c>
    </row>
    <row r="53" spans="2:41" x14ac:dyDescent="0.2">
      <c r="B53" s="1" t="s">
        <v>51</v>
      </c>
      <c r="C53" s="2">
        <v>147579</v>
      </c>
      <c r="D53" s="2">
        <v>4761</v>
      </c>
      <c r="E53" s="2">
        <v>196</v>
      </c>
      <c r="F53" s="2">
        <v>9</v>
      </c>
      <c r="G53" s="2">
        <v>93</v>
      </c>
      <c r="H53" s="2">
        <v>158</v>
      </c>
      <c r="I53" s="2">
        <v>4</v>
      </c>
      <c r="J53" s="2">
        <v>97</v>
      </c>
      <c r="K53" s="2">
        <v>410</v>
      </c>
      <c r="L53" s="2">
        <v>27</v>
      </c>
      <c r="M53" s="2">
        <v>93</v>
      </c>
      <c r="N53" s="3">
        <v>112</v>
      </c>
      <c r="O53" s="3">
        <v>17.8</v>
      </c>
      <c r="P53" s="2">
        <v>64614</v>
      </c>
      <c r="Q53" s="3">
        <f t="shared" si="6"/>
        <v>0.43782652003333805</v>
      </c>
      <c r="R53" s="39">
        <v>1</v>
      </c>
      <c r="S53" s="39">
        <v>3</v>
      </c>
      <c r="AO53" s="103">
        <f t="shared" si="7"/>
        <v>10029.84</v>
      </c>
    </row>
    <row r="54" spans="2:41" x14ac:dyDescent="0.2">
      <c r="B54" s="30" t="s">
        <v>52</v>
      </c>
      <c r="C54" s="2">
        <v>145661</v>
      </c>
      <c r="D54" s="2">
        <v>4855</v>
      </c>
      <c r="E54" s="2">
        <v>195</v>
      </c>
      <c r="F54" s="2">
        <v>14</v>
      </c>
      <c r="G54" s="2">
        <v>92</v>
      </c>
      <c r="H54" s="2">
        <v>183</v>
      </c>
      <c r="I54" s="2">
        <v>5</v>
      </c>
      <c r="J54" s="2">
        <v>97.26</v>
      </c>
      <c r="K54" s="2">
        <v>482</v>
      </c>
      <c r="L54" s="2">
        <v>35</v>
      </c>
      <c r="M54" s="2">
        <v>92.73</v>
      </c>
      <c r="N54" s="3">
        <v>82</v>
      </c>
      <c r="O54" s="3">
        <v>19</v>
      </c>
      <c r="P54" s="2">
        <v>63472</v>
      </c>
      <c r="Q54" s="3">
        <f t="shared" si="6"/>
        <v>0.43575150520729639</v>
      </c>
      <c r="R54" s="39">
        <v>1</v>
      </c>
      <c r="S54" s="39">
        <v>3</v>
      </c>
      <c r="AO54" s="103">
        <f t="shared" si="7"/>
        <v>11846.2</v>
      </c>
    </row>
    <row r="55" spans="2:41" ht="13.5" thickBot="1" x14ac:dyDescent="0.25">
      <c r="B55" s="32" t="s">
        <v>53</v>
      </c>
      <c r="C55" s="2">
        <v>140231</v>
      </c>
      <c r="D55" s="2">
        <v>4524</v>
      </c>
      <c r="E55" s="2">
        <v>220</v>
      </c>
      <c r="F55" s="2">
        <v>7</v>
      </c>
      <c r="G55" s="2">
        <v>97</v>
      </c>
      <c r="H55" s="2">
        <v>227</v>
      </c>
      <c r="I55" s="2">
        <v>5</v>
      </c>
      <c r="J55" s="2">
        <v>98</v>
      </c>
      <c r="K55" s="2">
        <v>600</v>
      </c>
      <c r="L55" s="2">
        <v>33</v>
      </c>
      <c r="M55" s="2">
        <v>94</v>
      </c>
      <c r="N55" s="3">
        <v>67</v>
      </c>
      <c r="O55" s="3">
        <v>17.899999999999999</v>
      </c>
      <c r="P55" s="2">
        <v>60545</v>
      </c>
      <c r="Q55" s="3">
        <f t="shared" si="6"/>
        <v>0.43175189508739154</v>
      </c>
      <c r="R55" s="40">
        <v>3</v>
      </c>
      <c r="S55" s="40">
        <v>7.5</v>
      </c>
      <c r="AO55" s="103">
        <f t="shared" si="7"/>
        <v>13692.640000000001</v>
      </c>
    </row>
    <row r="56" spans="2:41" ht="13.5" thickTop="1" x14ac:dyDescent="0.2">
      <c r="B56" s="31" t="s">
        <v>60</v>
      </c>
      <c r="C56" s="6">
        <f t="shared" ref="C56:K56" si="8">SUM(C44:C55)</f>
        <v>1646048</v>
      </c>
      <c r="D56" s="6">
        <f t="shared" si="8"/>
        <v>54087</v>
      </c>
      <c r="E56" s="6">
        <f t="shared" si="8"/>
        <v>2942</v>
      </c>
      <c r="F56" s="6">
        <f>SUM(F44:F55)</f>
        <v>167</v>
      </c>
      <c r="G56" s="6">
        <f>SUM(G44:G55)</f>
        <v>1126</v>
      </c>
      <c r="H56" s="6">
        <f>SUM(H44:H55)</f>
        <v>2955</v>
      </c>
      <c r="I56" s="6">
        <f>SUM(I44:I55)</f>
        <v>69</v>
      </c>
      <c r="J56" s="6">
        <f>SUM(J44:J55)</f>
        <v>1170.26</v>
      </c>
      <c r="K56" s="6">
        <f t="shared" si="8"/>
        <v>6109</v>
      </c>
      <c r="L56" s="6">
        <f>SUM(L44:L55)</f>
        <v>343</v>
      </c>
      <c r="M56" s="6">
        <f>SUM(M44:M55)</f>
        <v>1128.73</v>
      </c>
      <c r="N56" s="6">
        <f t="shared" ref="N56:S56" si="9">SUM(N44:N55)</f>
        <v>1344</v>
      </c>
      <c r="O56" s="6">
        <f t="shared" si="9"/>
        <v>211.16000000000003</v>
      </c>
      <c r="P56" s="6">
        <f t="shared" si="9"/>
        <v>720014</v>
      </c>
      <c r="Q56" s="35">
        <f t="shared" si="9"/>
        <v>5.2603339379484151</v>
      </c>
      <c r="R56" s="6">
        <f t="shared" si="9"/>
        <v>67</v>
      </c>
      <c r="S56" s="6">
        <f t="shared" si="9"/>
        <v>284</v>
      </c>
      <c r="AO56" s="104"/>
    </row>
    <row r="57" spans="2:41" ht="13.5" thickBot="1" x14ac:dyDescent="0.25">
      <c r="B57" s="7" t="s">
        <v>61</v>
      </c>
      <c r="C57" s="8">
        <f>AVERAGE(C44:C55)</f>
        <v>137170.66666666666</v>
      </c>
      <c r="D57" s="8">
        <f t="shared" ref="D57:K57" si="10">AVERAGE(D44:D55)</f>
        <v>4507.25</v>
      </c>
      <c r="E57" s="8">
        <f t="shared" si="10"/>
        <v>245.16666666666666</v>
      </c>
      <c r="F57" s="8">
        <f>AVERAGE(F44:F55)</f>
        <v>13.916666666666666</v>
      </c>
      <c r="G57" s="8">
        <f>AVERAGE(G44:G55)</f>
        <v>93.833333333333329</v>
      </c>
      <c r="H57" s="8">
        <f>AVERAGE(H44:H55)</f>
        <v>246.25</v>
      </c>
      <c r="I57" s="8">
        <f>AVERAGE(I44:I55)</f>
        <v>5.75</v>
      </c>
      <c r="J57" s="8">
        <f>AVERAGE(J44:J55)</f>
        <v>97.521666666666661</v>
      </c>
      <c r="K57" s="8">
        <f t="shared" si="10"/>
        <v>509.08333333333331</v>
      </c>
      <c r="L57" s="8">
        <f t="shared" ref="L57:Q57" si="11">AVERAGE(L44:L55)</f>
        <v>28.583333333333332</v>
      </c>
      <c r="M57" s="8">
        <f t="shared" si="11"/>
        <v>94.060833333333335</v>
      </c>
      <c r="N57" s="8">
        <f t="shared" si="11"/>
        <v>112</v>
      </c>
      <c r="O57" s="8">
        <f t="shared" si="11"/>
        <v>17.596666666666668</v>
      </c>
      <c r="P57" s="8">
        <f t="shared" si="11"/>
        <v>60001.166666666664</v>
      </c>
      <c r="Q57" s="33">
        <f t="shared" si="11"/>
        <v>0.43836116149570126</v>
      </c>
      <c r="R57" s="8"/>
      <c r="S57" s="8"/>
      <c r="AO57" s="105">
        <f>AVERAGE(AO44:AO55)</f>
        <v>14795.351111111115</v>
      </c>
    </row>
    <row r="58" spans="2:41" ht="13.5" thickTop="1" x14ac:dyDescent="0.2"/>
    <row r="60" spans="2:41" ht="13.5" thickBot="1" x14ac:dyDescent="0.25"/>
    <row r="61" spans="2:41" ht="13.5" thickTop="1" x14ac:dyDescent="0.2">
      <c r="B61" s="19" t="s">
        <v>5</v>
      </c>
      <c r="C61" s="20" t="s">
        <v>6</v>
      </c>
      <c r="D61" s="20" t="s">
        <v>6</v>
      </c>
      <c r="E61" s="20" t="s">
        <v>7</v>
      </c>
      <c r="F61" s="20" t="s">
        <v>8</v>
      </c>
      <c r="G61" s="20" t="s">
        <v>2</v>
      </c>
      <c r="H61" s="20" t="s">
        <v>9</v>
      </c>
      <c r="I61" s="20" t="s">
        <v>10</v>
      </c>
      <c r="J61" s="20" t="s">
        <v>3</v>
      </c>
      <c r="K61" s="20" t="s">
        <v>11</v>
      </c>
      <c r="L61" s="20" t="s">
        <v>12</v>
      </c>
      <c r="M61" s="20" t="s">
        <v>13</v>
      </c>
      <c r="N61" s="20" t="s">
        <v>15</v>
      </c>
      <c r="O61" s="21" t="s">
        <v>16</v>
      </c>
      <c r="P61" s="21" t="s">
        <v>39</v>
      </c>
      <c r="Q61" s="21" t="s">
        <v>14</v>
      </c>
      <c r="R61" s="108" t="s">
        <v>56</v>
      </c>
      <c r="S61" s="109"/>
      <c r="AO61" s="68" t="s">
        <v>156</v>
      </c>
    </row>
    <row r="62" spans="2:41" ht="13.5" thickBot="1" x14ac:dyDescent="0.25">
      <c r="B62" s="15" t="s">
        <v>62</v>
      </c>
      <c r="C62" s="16" t="s">
        <v>18</v>
      </c>
      <c r="D62" s="17" t="s">
        <v>19</v>
      </c>
      <c r="E62" s="16" t="s">
        <v>20</v>
      </c>
      <c r="F62" s="16" t="s">
        <v>20</v>
      </c>
      <c r="G62" s="16" t="s">
        <v>21</v>
      </c>
      <c r="H62" s="16" t="s">
        <v>20</v>
      </c>
      <c r="I62" s="16" t="s">
        <v>20</v>
      </c>
      <c r="J62" s="16" t="s">
        <v>21</v>
      </c>
      <c r="K62" s="16" t="s">
        <v>20</v>
      </c>
      <c r="L62" s="16" t="s">
        <v>20</v>
      </c>
      <c r="M62" s="16" t="s">
        <v>21</v>
      </c>
      <c r="N62" s="16" t="s">
        <v>23</v>
      </c>
      <c r="O62" s="18" t="s">
        <v>24</v>
      </c>
      <c r="P62" s="17" t="s">
        <v>41</v>
      </c>
      <c r="Q62" s="17" t="s">
        <v>22</v>
      </c>
      <c r="R62" s="37" t="s">
        <v>58</v>
      </c>
      <c r="S62" s="37" t="s">
        <v>59</v>
      </c>
      <c r="AO62" s="72" t="s">
        <v>157</v>
      </c>
    </row>
    <row r="63" spans="2:41" ht="13.5" thickTop="1" x14ac:dyDescent="0.2">
      <c r="B63" s="1" t="s">
        <v>42</v>
      </c>
      <c r="C63" s="2">
        <v>135488</v>
      </c>
      <c r="D63" s="2">
        <v>4371</v>
      </c>
      <c r="E63" s="2">
        <v>266</v>
      </c>
      <c r="F63" s="2">
        <v>11</v>
      </c>
      <c r="G63" s="2">
        <v>96</v>
      </c>
      <c r="H63" s="2">
        <v>286</v>
      </c>
      <c r="I63" s="2">
        <v>7</v>
      </c>
      <c r="J63" s="2">
        <v>98</v>
      </c>
      <c r="K63" s="2">
        <v>691</v>
      </c>
      <c r="L63" s="2">
        <v>30</v>
      </c>
      <c r="M63" s="2">
        <v>96</v>
      </c>
      <c r="N63" s="4">
        <v>91</v>
      </c>
      <c r="O63" s="3">
        <v>18</v>
      </c>
      <c r="P63" s="2">
        <v>47824</v>
      </c>
      <c r="Q63" s="3">
        <f t="shared" ref="Q63:Q74" si="12">P63/C63</f>
        <v>0.35297590930562117</v>
      </c>
      <c r="R63" s="38">
        <v>3</v>
      </c>
      <c r="S63" s="38">
        <v>11</v>
      </c>
      <c r="AO63" s="103">
        <f>(0.8*D63*H63)/60</f>
        <v>16668.080000000002</v>
      </c>
    </row>
    <row r="64" spans="2:41" x14ac:dyDescent="0.2">
      <c r="B64" s="1" t="s">
        <v>43</v>
      </c>
      <c r="C64" s="2">
        <v>118035</v>
      </c>
      <c r="D64" s="2">
        <v>4216</v>
      </c>
      <c r="E64" s="2">
        <v>322</v>
      </c>
      <c r="F64" s="2">
        <v>24</v>
      </c>
      <c r="G64" s="2">
        <v>92</v>
      </c>
      <c r="H64" s="2">
        <v>315</v>
      </c>
      <c r="I64" s="2">
        <v>7</v>
      </c>
      <c r="J64" s="2">
        <v>98</v>
      </c>
      <c r="K64" s="2">
        <v>686</v>
      </c>
      <c r="L64" s="2">
        <v>45</v>
      </c>
      <c r="M64" s="2">
        <v>93</v>
      </c>
      <c r="N64" s="3">
        <v>86</v>
      </c>
      <c r="O64" s="3">
        <v>18</v>
      </c>
      <c r="P64" s="2">
        <v>43461</v>
      </c>
      <c r="Q64" s="3">
        <f t="shared" si="12"/>
        <v>0.36820434616850933</v>
      </c>
      <c r="R64" s="39"/>
      <c r="S64" s="39"/>
      <c r="AO64" s="103">
        <f t="shared" ref="AO64:AO74" si="13">(0.8*D64*H64)/60</f>
        <v>17707.2</v>
      </c>
    </row>
    <row r="65" spans="2:41" x14ac:dyDescent="0.2">
      <c r="B65" s="1" t="s">
        <v>44</v>
      </c>
      <c r="C65" s="2">
        <v>121249</v>
      </c>
      <c r="D65" s="2">
        <v>3911</v>
      </c>
      <c r="E65" s="2">
        <v>355</v>
      </c>
      <c r="F65" s="2">
        <v>26</v>
      </c>
      <c r="G65" s="2">
        <v>92</v>
      </c>
      <c r="H65" s="2">
        <v>314</v>
      </c>
      <c r="I65" s="2">
        <v>7</v>
      </c>
      <c r="J65" s="2">
        <v>98</v>
      </c>
      <c r="K65" s="2">
        <v>733</v>
      </c>
      <c r="L65" s="2">
        <v>45</v>
      </c>
      <c r="M65" s="2">
        <v>94</v>
      </c>
      <c r="N65" s="3">
        <v>106</v>
      </c>
      <c r="O65" s="3">
        <v>17.899999999999999</v>
      </c>
      <c r="P65" s="2">
        <v>49276</v>
      </c>
      <c r="Q65" s="3">
        <f t="shared" si="12"/>
        <v>0.40640335178022086</v>
      </c>
      <c r="R65" s="39">
        <v>1</v>
      </c>
      <c r="S65" s="39">
        <v>8</v>
      </c>
      <c r="AO65" s="103">
        <f t="shared" si="13"/>
        <v>16374.053333333335</v>
      </c>
    </row>
    <row r="66" spans="2:41" x14ac:dyDescent="0.2">
      <c r="B66" s="1" t="s">
        <v>45</v>
      </c>
      <c r="C66" s="2">
        <v>131307</v>
      </c>
      <c r="D66" s="2">
        <v>4377</v>
      </c>
      <c r="E66" s="2">
        <v>322</v>
      </c>
      <c r="F66" s="2">
        <v>18</v>
      </c>
      <c r="G66" s="2">
        <v>95</v>
      </c>
      <c r="H66" s="2">
        <v>361</v>
      </c>
      <c r="I66" s="2">
        <v>5</v>
      </c>
      <c r="J66" s="2">
        <v>99</v>
      </c>
      <c r="K66" s="2">
        <v>783</v>
      </c>
      <c r="L66" s="2">
        <v>32</v>
      </c>
      <c r="M66" s="2">
        <v>96</v>
      </c>
      <c r="N66" s="3">
        <v>246</v>
      </c>
      <c r="O66" s="3">
        <v>17.899999999999999</v>
      </c>
      <c r="P66" s="2">
        <v>49605</v>
      </c>
      <c r="Q66" s="3">
        <f t="shared" si="12"/>
        <v>0.37777879320980601</v>
      </c>
      <c r="R66" s="39">
        <v>5</v>
      </c>
      <c r="S66" s="39">
        <v>49</v>
      </c>
      <c r="AO66" s="103">
        <f t="shared" si="13"/>
        <v>21067.960000000003</v>
      </c>
    </row>
    <row r="67" spans="2:41" x14ac:dyDescent="0.2">
      <c r="B67" s="1" t="s">
        <v>46</v>
      </c>
      <c r="C67" s="2">
        <v>330605</v>
      </c>
      <c r="D67" s="2">
        <v>10665</v>
      </c>
      <c r="E67" s="2">
        <v>206</v>
      </c>
      <c r="F67" s="2">
        <v>15</v>
      </c>
      <c r="G67" s="2">
        <v>92</v>
      </c>
      <c r="H67" s="2">
        <v>196</v>
      </c>
      <c r="I67" s="2">
        <v>4</v>
      </c>
      <c r="J67" s="2">
        <v>98</v>
      </c>
      <c r="K67" s="2">
        <v>453</v>
      </c>
      <c r="L67" s="2">
        <v>47</v>
      </c>
      <c r="M67" s="2">
        <v>90</v>
      </c>
      <c r="N67" s="3">
        <v>248</v>
      </c>
      <c r="O67" s="3">
        <v>18.3</v>
      </c>
      <c r="P67" s="2">
        <v>48887</v>
      </c>
      <c r="Q67" s="3">
        <f t="shared" si="12"/>
        <v>0.14787132680993936</v>
      </c>
      <c r="R67" s="39">
        <v>7</v>
      </c>
      <c r="S67" s="39">
        <v>41</v>
      </c>
      <c r="AO67" s="103">
        <f t="shared" si="13"/>
        <v>27871.200000000001</v>
      </c>
    </row>
    <row r="68" spans="2:41" x14ac:dyDescent="0.2">
      <c r="B68" s="1" t="s">
        <v>47</v>
      </c>
      <c r="C68" s="2">
        <v>276127</v>
      </c>
      <c r="D68" s="2">
        <v>9204</v>
      </c>
      <c r="E68" s="2">
        <v>232</v>
      </c>
      <c r="F68" s="2">
        <v>8</v>
      </c>
      <c r="G68" s="2">
        <v>96</v>
      </c>
      <c r="H68" s="2">
        <v>234</v>
      </c>
      <c r="I68" s="2">
        <v>8</v>
      </c>
      <c r="J68" s="2">
        <v>96</v>
      </c>
      <c r="K68" s="2">
        <v>506</v>
      </c>
      <c r="L68" s="2">
        <v>54</v>
      </c>
      <c r="M68" s="2">
        <v>86</v>
      </c>
      <c r="N68" s="3">
        <v>177</v>
      </c>
      <c r="O68" s="3">
        <v>18</v>
      </c>
      <c r="P68" s="2">
        <v>49872</v>
      </c>
      <c r="Q68" s="3">
        <f t="shared" si="12"/>
        <v>0.18061254422783718</v>
      </c>
      <c r="R68" s="39" t="s">
        <v>63</v>
      </c>
      <c r="S68" s="39" t="s">
        <v>63</v>
      </c>
      <c r="AO68" s="103">
        <f t="shared" si="13"/>
        <v>28716.480000000003</v>
      </c>
    </row>
    <row r="69" spans="2:41" x14ac:dyDescent="0.2">
      <c r="B69" s="1" t="s">
        <v>48</v>
      </c>
      <c r="C69" s="2">
        <v>164086</v>
      </c>
      <c r="D69" s="2">
        <v>5293</v>
      </c>
      <c r="E69" s="2">
        <v>320</v>
      </c>
      <c r="F69" s="2">
        <v>6</v>
      </c>
      <c r="G69" s="2">
        <v>98</v>
      </c>
      <c r="H69" s="2">
        <v>340</v>
      </c>
      <c r="I69" s="2">
        <v>3</v>
      </c>
      <c r="J69" s="2">
        <v>99</v>
      </c>
      <c r="K69" s="2">
        <v>781</v>
      </c>
      <c r="L69" s="2">
        <v>41</v>
      </c>
      <c r="M69" s="2">
        <v>94</v>
      </c>
      <c r="N69" s="3">
        <v>180</v>
      </c>
      <c r="O69" s="3">
        <v>18</v>
      </c>
      <c r="P69" s="2">
        <v>51709</v>
      </c>
      <c r="Q69" s="3">
        <f t="shared" si="12"/>
        <v>0.31513352754043611</v>
      </c>
      <c r="R69" s="39">
        <v>28</v>
      </c>
      <c r="S69" s="39">
        <v>159</v>
      </c>
      <c r="AO69" s="103">
        <f t="shared" si="13"/>
        <v>23994.933333333338</v>
      </c>
    </row>
    <row r="70" spans="2:41" x14ac:dyDescent="0.2">
      <c r="B70" s="1" t="s">
        <v>49</v>
      </c>
      <c r="C70" s="2">
        <v>149296</v>
      </c>
      <c r="D70" s="2">
        <v>4816</v>
      </c>
      <c r="E70" s="2">
        <v>254</v>
      </c>
      <c r="F70" s="2">
        <v>8</v>
      </c>
      <c r="G70" s="2">
        <v>96</v>
      </c>
      <c r="H70" s="2">
        <v>305</v>
      </c>
      <c r="I70" s="2">
        <v>8</v>
      </c>
      <c r="J70" s="2">
        <v>97</v>
      </c>
      <c r="K70" s="2">
        <v>607</v>
      </c>
      <c r="L70" s="2">
        <v>57</v>
      </c>
      <c r="M70" s="2">
        <v>90</v>
      </c>
      <c r="N70" s="3">
        <v>159</v>
      </c>
      <c r="O70" s="3">
        <v>18.100000000000001</v>
      </c>
      <c r="P70" s="2">
        <v>48181</v>
      </c>
      <c r="Q70" s="3">
        <f t="shared" si="12"/>
        <v>0.32272130532633159</v>
      </c>
      <c r="R70" s="39">
        <v>2</v>
      </c>
      <c r="S70" s="39">
        <v>12</v>
      </c>
      <c r="AO70" s="103">
        <f t="shared" si="13"/>
        <v>19585.066666666666</v>
      </c>
    </row>
    <row r="71" spans="2:41" x14ac:dyDescent="0.2">
      <c r="B71" s="1" t="s">
        <v>50</v>
      </c>
      <c r="C71" s="2">
        <v>147257</v>
      </c>
      <c r="D71" s="2">
        <v>4909</v>
      </c>
      <c r="E71" s="2">
        <v>322</v>
      </c>
      <c r="F71" s="2">
        <v>10</v>
      </c>
      <c r="G71" s="2">
        <v>97</v>
      </c>
      <c r="H71" s="2">
        <v>220</v>
      </c>
      <c r="I71" s="2">
        <v>6</v>
      </c>
      <c r="J71" s="2">
        <v>97</v>
      </c>
      <c r="K71" s="2">
        <v>448</v>
      </c>
      <c r="L71" s="2">
        <v>33</v>
      </c>
      <c r="M71" s="2">
        <v>92</v>
      </c>
      <c r="N71" s="3">
        <v>174</v>
      </c>
      <c r="O71" s="3">
        <v>18.100000000000001</v>
      </c>
      <c r="P71" s="2">
        <v>46752</v>
      </c>
      <c r="Q71" s="3">
        <f t="shared" si="12"/>
        <v>0.31748575619495167</v>
      </c>
      <c r="R71" s="39">
        <v>24</v>
      </c>
      <c r="S71" s="39">
        <v>120</v>
      </c>
      <c r="AO71" s="103">
        <f t="shared" si="13"/>
        <v>14399.733333333335</v>
      </c>
    </row>
    <row r="72" spans="2:41" x14ac:dyDescent="0.2">
      <c r="B72" s="1" t="s">
        <v>51</v>
      </c>
      <c r="C72" s="2">
        <v>144260</v>
      </c>
      <c r="D72" s="2">
        <v>4654</v>
      </c>
      <c r="E72" s="2">
        <v>242</v>
      </c>
      <c r="F72" s="2">
        <v>12</v>
      </c>
      <c r="G72" s="2">
        <v>94</v>
      </c>
      <c r="H72" s="2">
        <v>261</v>
      </c>
      <c r="I72" s="2">
        <v>6</v>
      </c>
      <c r="J72" s="2">
        <v>98</v>
      </c>
      <c r="K72" s="2">
        <v>665</v>
      </c>
      <c r="L72" s="2">
        <v>26</v>
      </c>
      <c r="M72" s="2">
        <v>96</v>
      </c>
      <c r="N72" s="3">
        <v>171</v>
      </c>
      <c r="O72" s="3">
        <v>18</v>
      </c>
      <c r="P72" s="2">
        <v>48114</v>
      </c>
      <c r="Q72" s="3">
        <f t="shared" si="12"/>
        <v>0.33352280604464163</v>
      </c>
      <c r="R72" s="39">
        <v>20</v>
      </c>
      <c r="S72" s="39">
        <v>116</v>
      </c>
      <c r="AO72" s="103">
        <f t="shared" si="13"/>
        <v>16195.920000000002</v>
      </c>
    </row>
    <row r="73" spans="2:41" x14ac:dyDescent="0.2">
      <c r="B73" s="30" t="s">
        <v>52</v>
      </c>
      <c r="C73" s="2">
        <v>126782</v>
      </c>
      <c r="D73" s="2">
        <v>4226</v>
      </c>
      <c r="E73" s="2">
        <v>287</v>
      </c>
      <c r="F73" s="2">
        <v>12</v>
      </c>
      <c r="G73" s="2">
        <v>96</v>
      </c>
      <c r="H73" s="2">
        <v>279</v>
      </c>
      <c r="I73" s="2">
        <v>8</v>
      </c>
      <c r="J73" s="2">
        <v>97</v>
      </c>
      <c r="K73" s="2">
        <v>642</v>
      </c>
      <c r="L73" s="2">
        <v>47</v>
      </c>
      <c r="M73" s="2">
        <v>93</v>
      </c>
      <c r="N73" s="3">
        <v>188</v>
      </c>
      <c r="O73" s="3">
        <v>18.2</v>
      </c>
      <c r="P73" s="2">
        <v>50835</v>
      </c>
      <c r="Q73" s="3">
        <f t="shared" si="12"/>
        <v>0.40096385922291811</v>
      </c>
      <c r="R73" s="39">
        <v>24</v>
      </c>
      <c r="S73" s="39">
        <v>117</v>
      </c>
      <c r="AO73" s="103">
        <f t="shared" si="13"/>
        <v>15720.720000000001</v>
      </c>
    </row>
    <row r="74" spans="2:41" ht="13.5" thickBot="1" x14ac:dyDescent="0.25">
      <c r="B74" s="32" t="s">
        <v>53</v>
      </c>
      <c r="C74" s="2">
        <v>131291</v>
      </c>
      <c r="D74" s="2">
        <v>4235</v>
      </c>
      <c r="E74" s="2">
        <v>307</v>
      </c>
      <c r="F74" s="2">
        <v>10</v>
      </c>
      <c r="G74" s="2">
        <v>97</v>
      </c>
      <c r="H74" s="2">
        <v>300</v>
      </c>
      <c r="I74" s="2">
        <v>6</v>
      </c>
      <c r="J74" s="2">
        <v>98</v>
      </c>
      <c r="K74" s="2">
        <v>774</v>
      </c>
      <c r="L74" s="2">
        <v>36</v>
      </c>
      <c r="M74" s="2">
        <v>95</v>
      </c>
      <c r="N74" s="3">
        <v>125</v>
      </c>
      <c r="O74" s="3">
        <v>18.2</v>
      </c>
      <c r="P74" s="2">
        <v>53197</v>
      </c>
      <c r="Q74" s="3">
        <f t="shared" si="12"/>
        <v>0.40518390445651264</v>
      </c>
      <c r="R74" s="40">
        <v>13</v>
      </c>
      <c r="S74" s="40">
        <v>94</v>
      </c>
      <c r="AO74" s="103">
        <f t="shared" si="13"/>
        <v>16940</v>
      </c>
    </row>
    <row r="75" spans="2:41" ht="13.5" thickTop="1" x14ac:dyDescent="0.2">
      <c r="B75" s="31" t="s">
        <v>64</v>
      </c>
      <c r="C75" s="6">
        <f t="shared" ref="C75:K75" si="14">SUM(C63:C74)</f>
        <v>1975783</v>
      </c>
      <c r="D75" s="6">
        <f t="shared" si="14"/>
        <v>64877</v>
      </c>
      <c r="E75" s="6">
        <f t="shared" si="14"/>
        <v>3435</v>
      </c>
      <c r="F75" s="6">
        <f>SUM(F63:F74)</f>
        <v>160</v>
      </c>
      <c r="G75" s="6">
        <f>SUM(G63:G74)</f>
        <v>1141</v>
      </c>
      <c r="H75" s="6">
        <f>SUM(H63:H74)</f>
        <v>3411</v>
      </c>
      <c r="I75" s="6">
        <f>SUM(I63:I74)</f>
        <v>75</v>
      </c>
      <c r="J75" s="6">
        <f>SUM(J63:J74)</f>
        <v>1173</v>
      </c>
      <c r="K75" s="6">
        <f t="shared" si="14"/>
        <v>7769</v>
      </c>
      <c r="L75" s="6">
        <f>SUM(L63:L74)</f>
        <v>493</v>
      </c>
      <c r="M75" s="6">
        <f>SUM(M63:M74)</f>
        <v>1115</v>
      </c>
      <c r="N75" s="6">
        <f t="shared" ref="N75:S75" si="15">SUM(N63:N74)</f>
        <v>1951</v>
      </c>
      <c r="O75" s="6">
        <f t="shared" si="15"/>
        <v>216.69999999999996</v>
      </c>
      <c r="P75" s="6">
        <f t="shared" si="15"/>
        <v>587713</v>
      </c>
      <c r="Q75" s="35">
        <f t="shared" si="15"/>
        <v>3.9288574302877253</v>
      </c>
      <c r="R75" s="6">
        <f t="shared" si="15"/>
        <v>127</v>
      </c>
      <c r="S75" s="6">
        <f t="shared" si="15"/>
        <v>727</v>
      </c>
      <c r="AO75" s="104"/>
    </row>
    <row r="76" spans="2:41" ht="13.5" thickBot="1" x14ac:dyDescent="0.25">
      <c r="B76" s="7" t="s">
        <v>65</v>
      </c>
      <c r="C76" s="8">
        <f>AVERAGE(C63:C74)</f>
        <v>164648.58333333334</v>
      </c>
      <c r="D76" s="8">
        <f t="shared" ref="D76:K76" si="16">AVERAGE(D63:D74)</f>
        <v>5406.416666666667</v>
      </c>
      <c r="E76" s="8">
        <f t="shared" si="16"/>
        <v>286.25</v>
      </c>
      <c r="F76" s="8">
        <f>AVERAGE(F63:F74)</f>
        <v>13.333333333333334</v>
      </c>
      <c r="G76" s="8">
        <f>AVERAGE(G63:G74)</f>
        <v>95.083333333333329</v>
      </c>
      <c r="H76" s="8">
        <f>AVERAGE(H63:H74)</f>
        <v>284.25</v>
      </c>
      <c r="I76" s="8">
        <f>AVERAGE(I63:I74)</f>
        <v>6.25</v>
      </c>
      <c r="J76" s="8">
        <f>AVERAGE(J63:J74)</f>
        <v>97.75</v>
      </c>
      <c r="K76" s="8">
        <f t="shared" si="16"/>
        <v>647.41666666666663</v>
      </c>
      <c r="L76" s="8">
        <f t="shared" ref="L76:Q76" si="17">AVERAGE(L63:L74)</f>
        <v>41.083333333333336</v>
      </c>
      <c r="M76" s="8">
        <f t="shared" si="17"/>
        <v>92.916666666666671</v>
      </c>
      <c r="N76" s="8">
        <f t="shared" si="17"/>
        <v>162.58333333333334</v>
      </c>
      <c r="O76" s="8">
        <f t="shared" si="17"/>
        <v>18.05833333333333</v>
      </c>
      <c r="P76" s="8">
        <f t="shared" si="17"/>
        <v>48976.083333333336</v>
      </c>
      <c r="Q76" s="33">
        <f t="shared" si="17"/>
        <v>0.32740478585731042</v>
      </c>
      <c r="R76" s="8"/>
      <c r="S76" s="8"/>
      <c r="AO76" s="105">
        <f>AVERAGE(AO63:AO74)</f>
        <v>19603.445555555558</v>
      </c>
    </row>
    <row r="77" spans="2:41" ht="13.5" thickTop="1" x14ac:dyDescent="0.2"/>
    <row r="79" spans="2:41" ht="13.5" thickBot="1" x14ac:dyDescent="0.25"/>
    <row r="80" spans="2:41" ht="13.5" thickTop="1" x14ac:dyDescent="0.2">
      <c r="B80" s="19" t="s">
        <v>5</v>
      </c>
      <c r="C80" s="20" t="s">
        <v>6</v>
      </c>
      <c r="D80" s="20" t="s">
        <v>6</v>
      </c>
      <c r="E80" s="20" t="s">
        <v>7</v>
      </c>
      <c r="F80" s="20" t="s">
        <v>8</v>
      </c>
      <c r="G80" s="42" t="s">
        <v>2</v>
      </c>
      <c r="H80" s="20" t="s">
        <v>9</v>
      </c>
      <c r="I80" s="20" t="s">
        <v>10</v>
      </c>
      <c r="J80" s="42" t="s">
        <v>3</v>
      </c>
      <c r="K80" s="20" t="s">
        <v>11</v>
      </c>
      <c r="L80" s="20" t="s">
        <v>12</v>
      </c>
      <c r="M80" s="42" t="s">
        <v>13</v>
      </c>
      <c r="N80" s="20" t="s">
        <v>15</v>
      </c>
      <c r="O80" s="21" t="s">
        <v>16</v>
      </c>
      <c r="P80" s="20" t="s">
        <v>66</v>
      </c>
      <c r="Q80" s="20" t="s">
        <v>67</v>
      </c>
      <c r="R80" s="20" t="s">
        <v>68</v>
      </c>
      <c r="S80" s="20" t="s">
        <v>69</v>
      </c>
      <c r="AC80" s="108" t="s">
        <v>56</v>
      </c>
      <c r="AD80" s="109"/>
      <c r="AE80" s="21" t="s">
        <v>70</v>
      </c>
      <c r="AF80" s="21" t="s">
        <v>71</v>
      </c>
      <c r="AG80" s="21" t="s">
        <v>39</v>
      </c>
      <c r="AH80" s="21" t="s">
        <v>14</v>
      </c>
      <c r="AI80" s="21" t="s">
        <v>70</v>
      </c>
      <c r="AJ80" s="68" t="s">
        <v>72</v>
      </c>
      <c r="AK80" s="69" t="s">
        <v>73</v>
      </c>
      <c r="AL80" s="70" t="s">
        <v>74</v>
      </c>
      <c r="AM80" s="71" t="s">
        <v>72</v>
      </c>
      <c r="AN80" s="70" t="s">
        <v>72</v>
      </c>
      <c r="AO80" s="68" t="s">
        <v>156</v>
      </c>
    </row>
    <row r="81" spans="2:41" ht="13.5" thickBot="1" x14ac:dyDescent="0.25">
      <c r="B81" s="15" t="s">
        <v>75</v>
      </c>
      <c r="C81" s="16" t="s">
        <v>18</v>
      </c>
      <c r="D81" s="17" t="s">
        <v>19</v>
      </c>
      <c r="E81" s="16" t="s">
        <v>20</v>
      </c>
      <c r="F81" s="16" t="s">
        <v>20</v>
      </c>
      <c r="G81" s="43" t="s">
        <v>21</v>
      </c>
      <c r="H81" s="16" t="s">
        <v>20</v>
      </c>
      <c r="I81" s="16" t="s">
        <v>20</v>
      </c>
      <c r="J81" s="43" t="s">
        <v>21</v>
      </c>
      <c r="K81" s="16" t="s">
        <v>20</v>
      </c>
      <c r="L81" s="16" t="s">
        <v>20</v>
      </c>
      <c r="M81" s="43" t="s">
        <v>21</v>
      </c>
      <c r="N81" s="16" t="s">
        <v>23</v>
      </c>
      <c r="O81" s="18" t="s">
        <v>24</v>
      </c>
      <c r="P81" s="16"/>
      <c r="Q81" s="16"/>
      <c r="R81" s="16"/>
      <c r="S81" s="16"/>
      <c r="AC81" s="37" t="s">
        <v>58</v>
      </c>
      <c r="AD81" s="37" t="s">
        <v>59</v>
      </c>
      <c r="AE81" s="17" t="s">
        <v>41</v>
      </c>
      <c r="AF81" s="17" t="s">
        <v>41</v>
      </c>
      <c r="AG81" s="17" t="s">
        <v>41</v>
      </c>
      <c r="AH81" s="17" t="s">
        <v>22</v>
      </c>
      <c r="AI81" s="17" t="s">
        <v>22</v>
      </c>
      <c r="AJ81" s="72" t="s">
        <v>6</v>
      </c>
      <c r="AK81" s="73" t="s">
        <v>76</v>
      </c>
      <c r="AL81" s="74" t="s">
        <v>77</v>
      </c>
      <c r="AM81" s="75" t="s">
        <v>78</v>
      </c>
      <c r="AN81" s="74" t="s">
        <v>79</v>
      </c>
      <c r="AO81" s="72" t="s">
        <v>157</v>
      </c>
    </row>
    <row r="82" spans="2:41" ht="13.5" thickTop="1" x14ac:dyDescent="0.2">
      <c r="B82" s="1" t="s">
        <v>42</v>
      </c>
      <c r="C82" s="2">
        <v>123036</v>
      </c>
      <c r="D82" s="2">
        <v>3969</v>
      </c>
      <c r="E82" s="2">
        <v>303</v>
      </c>
      <c r="F82" s="2">
        <v>12</v>
      </c>
      <c r="G82" s="2">
        <v>96</v>
      </c>
      <c r="H82" s="2">
        <v>334</v>
      </c>
      <c r="I82" s="2">
        <v>7</v>
      </c>
      <c r="J82" s="2">
        <v>98</v>
      </c>
      <c r="K82" s="2">
        <v>804</v>
      </c>
      <c r="L82" s="2">
        <v>52</v>
      </c>
      <c r="M82" s="2">
        <v>94</v>
      </c>
      <c r="N82" s="4">
        <v>165</v>
      </c>
      <c r="O82" s="3">
        <v>17.899999999999999</v>
      </c>
      <c r="P82" s="41">
        <v>7.54</v>
      </c>
      <c r="Q82" s="41">
        <v>7.14</v>
      </c>
      <c r="R82" s="41">
        <v>2.141</v>
      </c>
      <c r="S82" s="41">
        <v>1.8260000000000001</v>
      </c>
      <c r="AC82" s="38">
        <v>4</v>
      </c>
      <c r="AD82" s="38">
        <v>74</v>
      </c>
      <c r="AE82" s="2">
        <v>8160</v>
      </c>
      <c r="AF82" s="2">
        <v>51871</v>
      </c>
      <c r="AG82" s="2">
        <f>SUM(AE82:AF82)</f>
        <v>60031</v>
      </c>
      <c r="AH82" s="3">
        <f t="shared" ref="AH82:AH93" si="18">AF82/C82</f>
        <v>0.42159205435807406</v>
      </c>
      <c r="AI82" s="3">
        <f>AE82/C82</f>
        <v>6.6322052082317368E-2</v>
      </c>
      <c r="AJ82" s="76">
        <f>D82/$D$2</f>
        <v>0.72163636363636363</v>
      </c>
      <c r="AK82" s="77">
        <f>(D82*E82)/1000</f>
        <v>1202.607</v>
      </c>
      <c r="AL82" s="78">
        <f>(AK82)/$F$3</f>
        <v>0.72885272727272721</v>
      </c>
      <c r="AM82" s="79">
        <f>(D82*H82)/1000</f>
        <v>1325.646</v>
      </c>
      <c r="AN82" s="78">
        <f>(AM82)/$H$3</f>
        <v>0.80342181818181813</v>
      </c>
      <c r="AO82" s="103">
        <f>(0.8*D82*H82)/60</f>
        <v>17675.280000000002</v>
      </c>
    </row>
    <row r="83" spans="2:41" x14ac:dyDescent="0.2">
      <c r="B83" s="1" t="s">
        <v>43</v>
      </c>
      <c r="C83" s="2">
        <v>121810</v>
      </c>
      <c r="D83" s="2">
        <v>4350</v>
      </c>
      <c r="E83" s="2">
        <v>281</v>
      </c>
      <c r="F83" s="2">
        <v>11</v>
      </c>
      <c r="G83" s="2">
        <v>96</v>
      </c>
      <c r="H83" s="2">
        <v>288</v>
      </c>
      <c r="I83" s="2">
        <v>7</v>
      </c>
      <c r="J83" s="2">
        <v>98</v>
      </c>
      <c r="K83" s="2">
        <v>753</v>
      </c>
      <c r="L83" s="2">
        <v>62</v>
      </c>
      <c r="M83" s="2">
        <v>92</v>
      </c>
      <c r="N83" s="3">
        <v>249</v>
      </c>
      <c r="O83" s="3">
        <v>18.3</v>
      </c>
      <c r="P83" s="41">
        <v>7.5</v>
      </c>
      <c r="Q83" s="41">
        <v>7.51</v>
      </c>
      <c r="R83" s="41">
        <v>2.2759999999999998</v>
      </c>
      <c r="S83" s="41">
        <v>1.9279999999999999</v>
      </c>
      <c r="AC83" s="39">
        <v>14</v>
      </c>
      <c r="AD83" s="39">
        <v>114</v>
      </c>
      <c r="AE83" s="2">
        <v>8468</v>
      </c>
      <c r="AF83" s="2">
        <v>49472</v>
      </c>
      <c r="AG83" s="2">
        <f t="shared" ref="AG83:AG93" si="19">SUM(AE83:AF83)</f>
        <v>57940</v>
      </c>
      <c r="AH83" s="3">
        <f t="shared" si="18"/>
        <v>0.40614071094327231</v>
      </c>
      <c r="AI83" s="3">
        <f t="shared" ref="AI83:AI93" si="20">AE83/C83</f>
        <v>6.9518101962072074E-2</v>
      </c>
      <c r="AJ83" s="76">
        <f t="shared" ref="AJ83:AJ93" si="21">D83/$D$2</f>
        <v>0.79090909090909089</v>
      </c>
      <c r="AK83" s="77">
        <f t="shared" ref="AK83:AK93" si="22">(D83*E83)/1000</f>
        <v>1222.3499999999999</v>
      </c>
      <c r="AL83" s="78">
        <f t="shared" ref="AL83:AL95" si="23">(AK83)/$F$3</f>
        <v>0.74081818181818171</v>
      </c>
      <c r="AM83" s="79">
        <f t="shared" ref="AM83:AM93" si="24">(D83*H83)/1000</f>
        <v>1252.8</v>
      </c>
      <c r="AN83" s="78">
        <f t="shared" ref="AN83:AN95" si="25">(AM83)/$H$3</f>
        <v>0.75927272727272721</v>
      </c>
      <c r="AO83" s="103">
        <f t="shared" ref="AO83:AO93" si="26">(0.8*D83*H83)/60</f>
        <v>16704</v>
      </c>
    </row>
    <row r="84" spans="2:41" x14ac:dyDescent="0.2">
      <c r="B84" s="1" t="s">
        <v>44</v>
      </c>
      <c r="C84" s="2">
        <v>125553</v>
      </c>
      <c r="D84" s="2">
        <v>4050</v>
      </c>
      <c r="E84" s="2">
        <v>343</v>
      </c>
      <c r="F84" s="2">
        <v>15</v>
      </c>
      <c r="G84" s="2">
        <v>96</v>
      </c>
      <c r="H84" s="2">
        <v>345</v>
      </c>
      <c r="I84" s="2">
        <v>12</v>
      </c>
      <c r="J84" s="2">
        <v>96</v>
      </c>
      <c r="K84" s="2">
        <v>823</v>
      </c>
      <c r="L84" s="2">
        <v>81</v>
      </c>
      <c r="M84" s="2">
        <v>90</v>
      </c>
      <c r="N84" s="3">
        <v>9</v>
      </c>
      <c r="O84" s="3">
        <v>18.3</v>
      </c>
      <c r="P84" s="41">
        <v>7.59</v>
      </c>
      <c r="Q84" s="41">
        <v>7.44</v>
      </c>
      <c r="R84" s="41">
        <v>2.1</v>
      </c>
      <c r="S84" s="41">
        <v>2.1829999999999998</v>
      </c>
      <c r="AC84" s="39">
        <v>8</v>
      </c>
      <c r="AD84" s="39">
        <v>162</v>
      </c>
      <c r="AE84" s="2">
        <v>8477</v>
      </c>
      <c r="AF84" s="2">
        <v>48213</v>
      </c>
      <c r="AG84" s="2">
        <f t="shared" si="19"/>
        <v>56690</v>
      </c>
      <c r="AH84" s="3">
        <f t="shared" si="18"/>
        <v>0.38400516116699718</v>
      </c>
      <c r="AI84" s="3">
        <f t="shared" si="20"/>
        <v>6.751730344953924E-2</v>
      </c>
      <c r="AJ84" s="76">
        <f t="shared" si="21"/>
        <v>0.73636363636363633</v>
      </c>
      <c r="AK84" s="77">
        <f t="shared" si="22"/>
        <v>1389.15</v>
      </c>
      <c r="AL84" s="78">
        <f t="shared" si="23"/>
        <v>0.84190909090909094</v>
      </c>
      <c r="AM84" s="79">
        <f t="shared" si="24"/>
        <v>1397.25</v>
      </c>
      <c r="AN84" s="78">
        <f t="shared" si="25"/>
        <v>0.8468181818181818</v>
      </c>
      <c r="AO84" s="103">
        <f t="shared" si="26"/>
        <v>18630</v>
      </c>
    </row>
    <row r="85" spans="2:41" x14ac:dyDescent="0.2">
      <c r="B85" s="1" t="s">
        <v>45</v>
      </c>
      <c r="C85" s="2">
        <v>130841</v>
      </c>
      <c r="D85" s="2">
        <v>4361</v>
      </c>
      <c r="E85" s="2">
        <v>294</v>
      </c>
      <c r="F85" s="2">
        <v>13</v>
      </c>
      <c r="G85" s="2">
        <v>95</v>
      </c>
      <c r="H85" s="2">
        <v>263</v>
      </c>
      <c r="I85" s="2">
        <v>11</v>
      </c>
      <c r="J85" s="2">
        <v>96</v>
      </c>
      <c r="K85" s="2">
        <v>709</v>
      </c>
      <c r="L85" s="2">
        <v>62</v>
      </c>
      <c r="M85" s="2">
        <v>91</v>
      </c>
      <c r="N85" s="3">
        <v>195</v>
      </c>
      <c r="O85" s="3">
        <v>18.399999999999999</v>
      </c>
      <c r="P85" s="41">
        <v>7.23</v>
      </c>
      <c r="Q85" s="41">
        <v>7.11</v>
      </c>
      <c r="R85" s="41">
        <v>2.17</v>
      </c>
      <c r="S85" s="41">
        <v>1.96</v>
      </c>
      <c r="AC85" s="39">
        <v>16</v>
      </c>
      <c r="AD85" s="39">
        <v>122.5</v>
      </c>
      <c r="AE85" s="2">
        <v>8947</v>
      </c>
      <c r="AF85" s="2">
        <v>51810</v>
      </c>
      <c r="AG85" s="2">
        <f t="shared" si="19"/>
        <v>60757</v>
      </c>
      <c r="AH85" s="3">
        <f t="shared" si="18"/>
        <v>0.39597679626416799</v>
      </c>
      <c r="AI85" s="3">
        <f t="shared" si="20"/>
        <v>6.8380706353513038E-2</v>
      </c>
      <c r="AJ85" s="76">
        <f t="shared" si="21"/>
        <v>0.7929090909090909</v>
      </c>
      <c r="AK85" s="77">
        <f t="shared" si="22"/>
        <v>1282.134</v>
      </c>
      <c r="AL85" s="78">
        <f t="shared" si="23"/>
        <v>0.77705090909090913</v>
      </c>
      <c r="AM85" s="79">
        <f t="shared" si="24"/>
        <v>1146.943</v>
      </c>
      <c r="AN85" s="78">
        <f t="shared" si="25"/>
        <v>0.69511696969696968</v>
      </c>
      <c r="AO85" s="103">
        <f t="shared" si="26"/>
        <v>15292.573333333334</v>
      </c>
    </row>
    <row r="86" spans="2:41" x14ac:dyDescent="0.2">
      <c r="B86" s="1" t="s">
        <v>46</v>
      </c>
      <c r="C86" s="2">
        <v>231024</v>
      </c>
      <c r="D86" s="2">
        <v>7452</v>
      </c>
      <c r="E86" s="2">
        <v>192</v>
      </c>
      <c r="F86" s="2">
        <v>9</v>
      </c>
      <c r="G86" s="2">
        <v>96</v>
      </c>
      <c r="H86" s="2">
        <v>185</v>
      </c>
      <c r="I86" s="2">
        <v>10</v>
      </c>
      <c r="J86" s="2">
        <v>96</v>
      </c>
      <c r="K86" s="2">
        <v>503</v>
      </c>
      <c r="L86" s="2">
        <v>30</v>
      </c>
      <c r="M86" s="2">
        <v>93</v>
      </c>
      <c r="N86" s="3">
        <v>229.4</v>
      </c>
      <c r="O86" s="3">
        <v>18.2</v>
      </c>
      <c r="P86" s="41">
        <v>7.28</v>
      </c>
      <c r="Q86" s="41">
        <v>7.2</v>
      </c>
      <c r="R86" s="41">
        <v>2.1829999999999998</v>
      </c>
      <c r="S86" s="41">
        <v>2.0379999999999998</v>
      </c>
      <c r="AC86" s="39">
        <v>10</v>
      </c>
      <c r="AD86" s="39">
        <v>32.5</v>
      </c>
      <c r="AE86" s="2">
        <v>16348</v>
      </c>
      <c r="AF86" s="2">
        <v>55446</v>
      </c>
      <c r="AG86" s="2">
        <f t="shared" si="19"/>
        <v>71794</v>
      </c>
      <c r="AH86" s="3">
        <f t="shared" si="18"/>
        <v>0.24000103885310617</v>
      </c>
      <c r="AI86" s="3">
        <f t="shared" si="20"/>
        <v>7.0763210748666802E-2</v>
      </c>
      <c r="AJ86" s="76">
        <f t="shared" si="21"/>
        <v>1.3549090909090908</v>
      </c>
      <c r="AK86" s="77">
        <f t="shared" si="22"/>
        <v>1430.7840000000001</v>
      </c>
      <c r="AL86" s="78">
        <f t="shared" si="23"/>
        <v>0.86714181818181824</v>
      </c>
      <c r="AM86" s="79">
        <f t="shared" si="24"/>
        <v>1378.62</v>
      </c>
      <c r="AN86" s="78">
        <f t="shared" si="25"/>
        <v>0.83552727272727267</v>
      </c>
      <c r="AO86" s="103">
        <f t="shared" si="26"/>
        <v>18381.599999999999</v>
      </c>
    </row>
    <row r="87" spans="2:41" x14ac:dyDescent="0.2">
      <c r="B87" s="1" t="s">
        <v>47</v>
      </c>
      <c r="C87" s="2">
        <v>179915</v>
      </c>
      <c r="D87" s="2">
        <v>5997</v>
      </c>
      <c r="E87" s="2">
        <v>191</v>
      </c>
      <c r="F87" s="2">
        <v>14</v>
      </c>
      <c r="G87" s="2">
        <v>92</v>
      </c>
      <c r="H87" s="2">
        <v>190</v>
      </c>
      <c r="I87" s="2">
        <v>7</v>
      </c>
      <c r="J87" s="2">
        <v>96</v>
      </c>
      <c r="K87" s="2">
        <v>522</v>
      </c>
      <c r="L87" s="2">
        <v>51</v>
      </c>
      <c r="M87" s="2">
        <v>90</v>
      </c>
      <c r="N87" s="3">
        <v>203.7</v>
      </c>
      <c r="O87" s="3">
        <v>17.899999999999999</v>
      </c>
      <c r="P87" s="41">
        <v>7.29</v>
      </c>
      <c r="Q87" s="41">
        <v>7.27</v>
      </c>
      <c r="R87" s="41">
        <v>2.08</v>
      </c>
      <c r="S87" s="41">
        <v>2.04</v>
      </c>
      <c r="AC87" s="39">
        <v>13</v>
      </c>
      <c r="AD87" s="39">
        <v>110</v>
      </c>
      <c r="AE87" s="2">
        <v>12062</v>
      </c>
      <c r="AF87" s="2">
        <v>52449</v>
      </c>
      <c r="AG87" s="2">
        <f t="shared" si="19"/>
        <v>64511</v>
      </c>
      <c r="AH87" s="3">
        <f t="shared" si="18"/>
        <v>0.29152099602590115</v>
      </c>
      <c r="AI87" s="3">
        <f t="shared" si="20"/>
        <v>6.7042770197037485E-2</v>
      </c>
      <c r="AJ87" s="76">
        <f t="shared" si="21"/>
        <v>1.0903636363636364</v>
      </c>
      <c r="AK87" s="77">
        <f t="shared" si="22"/>
        <v>1145.4269999999999</v>
      </c>
      <c r="AL87" s="78">
        <f t="shared" si="23"/>
        <v>0.69419818181818171</v>
      </c>
      <c r="AM87" s="79">
        <f t="shared" si="24"/>
        <v>1139.43</v>
      </c>
      <c r="AN87" s="78">
        <f t="shared" si="25"/>
        <v>0.69056363636363638</v>
      </c>
      <c r="AO87" s="103">
        <f t="shared" si="26"/>
        <v>15192.400000000001</v>
      </c>
    </row>
    <row r="88" spans="2:41" x14ac:dyDescent="0.2">
      <c r="B88" s="1" t="s">
        <v>48</v>
      </c>
      <c r="C88" s="2">
        <v>135684</v>
      </c>
      <c r="D88" s="2">
        <v>4377</v>
      </c>
      <c r="E88" s="2">
        <v>230</v>
      </c>
      <c r="F88" s="2">
        <v>11</v>
      </c>
      <c r="G88" s="2">
        <v>95</v>
      </c>
      <c r="H88" s="2">
        <v>231</v>
      </c>
      <c r="I88" s="2">
        <v>6</v>
      </c>
      <c r="J88" s="2">
        <v>97</v>
      </c>
      <c r="K88" s="2">
        <v>608</v>
      </c>
      <c r="L88" s="2">
        <v>35</v>
      </c>
      <c r="M88" s="2">
        <v>94</v>
      </c>
      <c r="N88" s="3">
        <v>206</v>
      </c>
      <c r="O88" s="3">
        <v>17</v>
      </c>
      <c r="P88" s="41">
        <v>7.4</v>
      </c>
      <c r="Q88" s="41">
        <v>7.55</v>
      </c>
      <c r="R88" s="41">
        <v>2.0790000000000002</v>
      </c>
      <c r="S88" s="41">
        <v>1.9450000000000001</v>
      </c>
      <c r="AC88" s="39">
        <v>13</v>
      </c>
      <c r="AD88" s="39">
        <v>110</v>
      </c>
      <c r="AE88" s="2">
        <v>9427</v>
      </c>
      <c r="AF88" s="2">
        <v>52371</v>
      </c>
      <c r="AG88" s="2">
        <f t="shared" si="19"/>
        <v>61798</v>
      </c>
      <c r="AH88" s="3">
        <f t="shared" si="18"/>
        <v>0.38597771292119926</v>
      </c>
      <c r="AI88" s="3">
        <f t="shared" si="20"/>
        <v>6.9477609740278889E-2</v>
      </c>
      <c r="AJ88" s="76">
        <f t="shared" si="21"/>
        <v>0.79581818181818187</v>
      </c>
      <c r="AK88" s="77">
        <f t="shared" si="22"/>
        <v>1006.71</v>
      </c>
      <c r="AL88" s="78">
        <f t="shared" si="23"/>
        <v>0.61012727272727274</v>
      </c>
      <c r="AM88" s="79">
        <f t="shared" si="24"/>
        <v>1011.087</v>
      </c>
      <c r="AN88" s="78">
        <f t="shared" si="25"/>
        <v>0.61277999999999999</v>
      </c>
      <c r="AO88" s="103">
        <f t="shared" si="26"/>
        <v>13481.160000000002</v>
      </c>
    </row>
    <row r="89" spans="2:41" x14ac:dyDescent="0.2">
      <c r="B89" s="1" t="s">
        <v>49</v>
      </c>
      <c r="C89" s="2">
        <v>139811</v>
      </c>
      <c r="D89" s="2">
        <v>4690</v>
      </c>
      <c r="E89" s="2">
        <v>270</v>
      </c>
      <c r="F89" s="2">
        <v>7</v>
      </c>
      <c r="G89" s="2">
        <v>97</v>
      </c>
      <c r="H89" s="2">
        <v>255</v>
      </c>
      <c r="I89" s="2">
        <v>5</v>
      </c>
      <c r="J89" s="2">
        <v>98</v>
      </c>
      <c r="K89" s="2">
        <v>608</v>
      </c>
      <c r="L89" s="2">
        <v>43</v>
      </c>
      <c r="M89" s="2">
        <v>93</v>
      </c>
      <c r="N89" s="3">
        <v>132</v>
      </c>
      <c r="O89" s="3">
        <v>16.8</v>
      </c>
      <c r="P89" s="41">
        <v>7.58</v>
      </c>
      <c r="Q89" s="41">
        <v>7.44</v>
      </c>
      <c r="R89" s="41">
        <v>2.3010000000000002</v>
      </c>
      <c r="S89" s="41">
        <v>1.946</v>
      </c>
      <c r="AC89" s="39">
        <v>20</v>
      </c>
      <c r="AD89" s="39">
        <v>235.5</v>
      </c>
      <c r="AE89" s="2">
        <v>10638</v>
      </c>
      <c r="AF89" s="2">
        <v>48143</v>
      </c>
      <c r="AG89" s="2">
        <f t="shared" si="19"/>
        <v>58781</v>
      </c>
      <c r="AH89" s="3">
        <f t="shared" si="18"/>
        <v>0.34434343506591042</v>
      </c>
      <c r="AI89" s="3">
        <f t="shared" si="20"/>
        <v>7.6088433671170366E-2</v>
      </c>
      <c r="AJ89" s="76">
        <f t="shared" si="21"/>
        <v>0.85272727272727278</v>
      </c>
      <c r="AK89" s="77">
        <f t="shared" si="22"/>
        <v>1266.3</v>
      </c>
      <c r="AL89" s="78">
        <f t="shared" si="23"/>
        <v>0.76745454545454539</v>
      </c>
      <c r="AM89" s="79">
        <f t="shared" si="24"/>
        <v>1195.95</v>
      </c>
      <c r="AN89" s="78">
        <f t="shared" si="25"/>
        <v>0.72481818181818181</v>
      </c>
      <c r="AO89" s="103">
        <f t="shared" si="26"/>
        <v>15946</v>
      </c>
    </row>
    <row r="90" spans="2:41" x14ac:dyDescent="0.2">
      <c r="B90" s="1" t="s">
        <v>50</v>
      </c>
      <c r="C90" s="2">
        <v>140700</v>
      </c>
      <c r="D90" s="2">
        <v>4690</v>
      </c>
      <c r="E90" s="2">
        <v>235</v>
      </c>
      <c r="F90" s="2">
        <v>9</v>
      </c>
      <c r="G90" s="2">
        <v>96</v>
      </c>
      <c r="H90" s="2">
        <v>227</v>
      </c>
      <c r="I90" s="2">
        <v>4</v>
      </c>
      <c r="J90" s="2">
        <v>98</v>
      </c>
      <c r="K90" s="2">
        <v>589</v>
      </c>
      <c r="L90" s="2">
        <v>20</v>
      </c>
      <c r="M90" s="2">
        <v>96</v>
      </c>
      <c r="N90" s="3">
        <v>179</v>
      </c>
      <c r="O90" s="3">
        <v>16.7</v>
      </c>
      <c r="P90" s="41">
        <v>7.53</v>
      </c>
      <c r="Q90" s="41">
        <v>7.35</v>
      </c>
      <c r="R90" s="41">
        <v>1.9970000000000001</v>
      </c>
      <c r="S90" s="41">
        <v>1.825</v>
      </c>
      <c r="AC90" s="39">
        <v>13</v>
      </c>
      <c r="AD90" s="39">
        <v>159</v>
      </c>
      <c r="AE90" s="2">
        <v>10573</v>
      </c>
      <c r="AF90" s="2">
        <v>44458</v>
      </c>
      <c r="AG90" s="2">
        <f t="shared" si="19"/>
        <v>55031</v>
      </c>
      <c r="AH90" s="3">
        <f t="shared" si="18"/>
        <v>0.3159772565742715</v>
      </c>
      <c r="AI90" s="3">
        <f t="shared" si="20"/>
        <v>7.5145700071073199E-2</v>
      </c>
      <c r="AJ90" s="76">
        <f t="shared" si="21"/>
        <v>0.85272727272727278</v>
      </c>
      <c r="AK90" s="77">
        <f t="shared" si="22"/>
        <v>1102.1500000000001</v>
      </c>
      <c r="AL90" s="78">
        <f t="shared" si="23"/>
        <v>0.66796969696969699</v>
      </c>
      <c r="AM90" s="79">
        <f t="shared" si="24"/>
        <v>1064.6300000000001</v>
      </c>
      <c r="AN90" s="78">
        <f t="shared" si="25"/>
        <v>0.64523030303030304</v>
      </c>
      <c r="AO90" s="103">
        <f t="shared" si="26"/>
        <v>14195.066666666668</v>
      </c>
    </row>
    <row r="91" spans="2:41" x14ac:dyDescent="0.2">
      <c r="B91" s="1" t="s">
        <v>51</v>
      </c>
      <c r="C91" s="2">
        <v>156210</v>
      </c>
      <c r="D91" s="2">
        <v>5039</v>
      </c>
      <c r="E91" s="2">
        <v>258</v>
      </c>
      <c r="F91" s="2">
        <v>11</v>
      </c>
      <c r="G91" s="2">
        <v>96</v>
      </c>
      <c r="H91" s="2">
        <v>229</v>
      </c>
      <c r="I91" s="2">
        <v>4</v>
      </c>
      <c r="J91" s="2">
        <v>98</v>
      </c>
      <c r="K91" s="2">
        <v>624</v>
      </c>
      <c r="L91" s="2">
        <v>33</v>
      </c>
      <c r="M91" s="2">
        <v>95</v>
      </c>
      <c r="N91" s="3">
        <v>189.4</v>
      </c>
      <c r="O91" s="3">
        <v>16.8</v>
      </c>
      <c r="P91" s="41">
        <v>7.5</v>
      </c>
      <c r="Q91" s="41">
        <v>7.26</v>
      </c>
      <c r="R91" s="41">
        <v>2.0289999999999999</v>
      </c>
      <c r="S91" s="41">
        <v>1.645</v>
      </c>
      <c r="AC91" s="39">
        <v>28</v>
      </c>
      <c r="AD91" s="39">
        <v>299</v>
      </c>
      <c r="AE91" s="2">
        <v>11395</v>
      </c>
      <c r="AF91" s="2">
        <v>50020</v>
      </c>
      <c r="AG91" s="2">
        <f t="shared" si="19"/>
        <v>61415</v>
      </c>
      <c r="AH91" s="3">
        <f t="shared" si="18"/>
        <v>0.32020997375328086</v>
      </c>
      <c r="AI91" s="3">
        <f t="shared" si="20"/>
        <v>7.294667434863325E-2</v>
      </c>
      <c r="AJ91" s="76">
        <f t="shared" si="21"/>
        <v>0.91618181818181821</v>
      </c>
      <c r="AK91" s="77">
        <f t="shared" si="22"/>
        <v>1300.0619999999999</v>
      </c>
      <c r="AL91" s="78">
        <f t="shared" si="23"/>
        <v>0.78791636363636353</v>
      </c>
      <c r="AM91" s="79">
        <f t="shared" si="24"/>
        <v>1153.931</v>
      </c>
      <c r="AN91" s="78">
        <f t="shared" si="25"/>
        <v>0.6993521212121212</v>
      </c>
      <c r="AO91" s="103">
        <f t="shared" si="26"/>
        <v>15385.746666666668</v>
      </c>
    </row>
    <row r="92" spans="2:41" x14ac:dyDescent="0.2">
      <c r="B92" s="30" t="s">
        <v>52</v>
      </c>
      <c r="C92" s="2">
        <v>133155</v>
      </c>
      <c r="D92" s="2">
        <v>4439</v>
      </c>
      <c r="E92" s="2">
        <v>239</v>
      </c>
      <c r="F92" s="2">
        <v>14</v>
      </c>
      <c r="G92" s="2">
        <v>94</v>
      </c>
      <c r="H92" s="2">
        <v>245</v>
      </c>
      <c r="I92" s="2">
        <v>4</v>
      </c>
      <c r="J92" s="2">
        <v>98</v>
      </c>
      <c r="K92" s="2">
        <v>635</v>
      </c>
      <c r="L92" s="2">
        <v>48</v>
      </c>
      <c r="M92" s="2">
        <v>93</v>
      </c>
      <c r="N92" s="3">
        <v>176.1</v>
      </c>
      <c r="O92" s="3">
        <v>15.6</v>
      </c>
      <c r="P92" s="41">
        <v>7.47</v>
      </c>
      <c r="Q92" s="41">
        <v>7.32</v>
      </c>
      <c r="R92" s="41">
        <v>1.9770000000000001</v>
      </c>
      <c r="S92" s="41">
        <v>1.8360000000000001</v>
      </c>
      <c r="AC92" s="39">
        <v>14</v>
      </c>
      <c r="AD92" s="39">
        <v>220</v>
      </c>
      <c r="AE92" s="2">
        <v>9676</v>
      </c>
      <c r="AF92" s="2">
        <v>48689</v>
      </c>
      <c r="AG92" s="2">
        <f t="shared" si="19"/>
        <v>58365</v>
      </c>
      <c r="AH92" s="3">
        <f t="shared" si="18"/>
        <v>0.36565656565656568</v>
      </c>
      <c r="AI92" s="3">
        <f t="shared" si="20"/>
        <v>7.2667192369794603E-2</v>
      </c>
      <c r="AJ92" s="76">
        <f t="shared" si="21"/>
        <v>0.80709090909090908</v>
      </c>
      <c r="AK92" s="77">
        <f t="shared" si="22"/>
        <v>1060.921</v>
      </c>
      <c r="AL92" s="78">
        <f t="shared" si="23"/>
        <v>0.64298242424242424</v>
      </c>
      <c r="AM92" s="79">
        <f t="shared" si="24"/>
        <v>1087.5550000000001</v>
      </c>
      <c r="AN92" s="78">
        <f t="shared" si="25"/>
        <v>0.6591242424242425</v>
      </c>
      <c r="AO92" s="103">
        <f t="shared" si="26"/>
        <v>14500.733333333335</v>
      </c>
    </row>
    <row r="93" spans="2:41" ht="13.5" thickBot="1" x14ac:dyDescent="0.25">
      <c r="B93" s="32" t="s">
        <v>53</v>
      </c>
      <c r="C93" s="2">
        <v>142659</v>
      </c>
      <c r="D93" s="2">
        <v>4602</v>
      </c>
      <c r="E93" s="2">
        <v>248</v>
      </c>
      <c r="F93" s="2">
        <v>12</v>
      </c>
      <c r="G93" s="2">
        <v>95</v>
      </c>
      <c r="H93" s="2">
        <v>274</v>
      </c>
      <c r="I93" s="2">
        <v>7</v>
      </c>
      <c r="J93" s="2">
        <v>97</v>
      </c>
      <c r="K93" s="2">
        <v>740</v>
      </c>
      <c r="L93" s="2">
        <v>59</v>
      </c>
      <c r="M93" s="2">
        <v>92</v>
      </c>
      <c r="N93" s="3">
        <v>183.9</v>
      </c>
      <c r="O93" s="3">
        <v>16</v>
      </c>
      <c r="P93" s="41">
        <v>7.48</v>
      </c>
      <c r="Q93" s="41">
        <v>7.3</v>
      </c>
      <c r="R93" s="41">
        <v>2.16</v>
      </c>
      <c r="S93" s="41">
        <v>1.8</v>
      </c>
      <c r="AC93" s="40">
        <v>19</v>
      </c>
      <c r="AD93" s="40">
        <v>235</v>
      </c>
      <c r="AE93" s="2">
        <v>10857</v>
      </c>
      <c r="AF93" s="2">
        <v>52268</v>
      </c>
      <c r="AG93" s="2">
        <f t="shared" si="19"/>
        <v>63125</v>
      </c>
      <c r="AH93" s="3">
        <f t="shared" si="18"/>
        <v>0.36638417485051766</v>
      </c>
      <c r="AI93" s="3">
        <f t="shared" si="20"/>
        <v>7.6104557020587549E-2</v>
      </c>
      <c r="AJ93" s="76">
        <f t="shared" si="21"/>
        <v>0.83672727272727276</v>
      </c>
      <c r="AK93" s="77">
        <f t="shared" si="22"/>
        <v>1141.296</v>
      </c>
      <c r="AL93" s="78">
        <f t="shared" si="23"/>
        <v>0.69169454545454545</v>
      </c>
      <c r="AM93" s="79">
        <f t="shared" si="24"/>
        <v>1260.9480000000001</v>
      </c>
      <c r="AN93" s="78">
        <f t="shared" si="25"/>
        <v>0.76421090909090916</v>
      </c>
      <c r="AO93" s="103">
        <f t="shared" si="26"/>
        <v>16812.640000000003</v>
      </c>
    </row>
    <row r="94" spans="2:41" ht="13.5" thickTop="1" x14ac:dyDescent="0.2">
      <c r="B94" s="31" t="s">
        <v>80</v>
      </c>
      <c r="C94" s="6">
        <f t="shared" ref="C94:K94" si="27">SUM(C82:C93)</f>
        <v>1760398</v>
      </c>
      <c r="D94" s="6">
        <f t="shared" si="27"/>
        <v>58016</v>
      </c>
      <c r="E94" s="6">
        <f t="shared" si="27"/>
        <v>3084</v>
      </c>
      <c r="F94" s="6">
        <f>SUM(F82:F93)</f>
        <v>138</v>
      </c>
      <c r="G94" s="6">
        <f>SUM(G82:G93)</f>
        <v>1144</v>
      </c>
      <c r="H94" s="6">
        <f>SUM(H82:H93)</f>
        <v>3066</v>
      </c>
      <c r="I94" s="6">
        <f>SUM(I82:I93)</f>
        <v>84</v>
      </c>
      <c r="J94" s="6">
        <f>SUM(J82:J93)</f>
        <v>1166</v>
      </c>
      <c r="K94" s="6">
        <f t="shared" si="27"/>
        <v>7918</v>
      </c>
      <c r="L94" s="6">
        <f>SUM(L82:L93)</f>
        <v>576</v>
      </c>
      <c r="M94" s="6">
        <f>SUM(M82:M93)</f>
        <v>1113</v>
      </c>
      <c r="N94" s="6">
        <f t="shared" ref="N94:S94" si="28">SUM(N82:N93)</f>
        <v>2117.5</v>
      </c>
      <c r="O94" s="6">
        <f t="shared" si="28"/>
        <v>207.9</v>
      </c>
      <c r="P94" s="35">
        <f t="shared" si="28"/>
        <v>89.39</v>
      </c>
      <c r="Q94" s="35">
        <f t="shared" si="28"/>
        <v>87.89</v>
      </c>
      <c r="R94" s="35">
        <f t="shared" si="28"/>
        <v>25.492999999999999</v>
      </c>
      <c r="S94" s="35">
        <f t="shared" si="28"/>
        <v>22.971999999999998</v>
      </c>
      <c r="AC94" s="6">
        <f>SUM(AC82:AC93)</f>
        <v>172</v>
      </c>
      <c r="AD94" s="6">
        <f>SUM(AD82:AD93)</f>
        <v>1873.5</v>
      </c>
      <c r="AE94" s="6">
        <f t="shared" ref="AE94:AI94" si="29">SUM(AE82:AE93)</f>
        <v>125028</v>
      </c>
      <c r="AF94" s="6">
        <f t="shared" si="29"/>
        <v>605210</v>
      </c>
      <c r="AG94" s="6">
        <f t="shared" si="29"/>
        <v>730238</v>
      </c>
      <c r="AH94" s="35">
        <f t="shared" si="29"/>
        <v>4.2377858764332643</v>
      </c>
      <c r="AI94" s="35">
        <f t="shared" si="29"/>
        <v>0.85197431201468388</v>
      </c>
      <c r="AJ94" s="80"/>
      <c r="AK94" s="81"/>
      <c r="AL94" s="82"/>
      <c r="AM94" s="83"/>
      <c r="AN94" s="82"/>
      <c r="AO94" s="104"/>
    </row>
    <row r="95" spans="2:41" ht="13.5" thickBot="1" x14ac:dyDescent="0.25">
      <c r="B95" s="7" t="s">
        <v>81</v>
      </c>
      <c r="C95" s="8">
        <f>AVERAGE(C82:C93)</f>
        <v>146699.83333333334</v>
      </c>
      <c r="D95" s="8">
        <f t="shared" ref="D95:K95" si="30">AVERAGE(D82:D93)</f>
        <v>4834.666666666667</v>
      </c>
      <c r="E95" s="8">
        <f t="shared" si="30"/>
        <v>257</v>
      </c>
      <c r="F95" s="8">
        <f>AVERAGE(F82:F93)</f>
        <v>11.5</v>
      </c>
      <c r="G95" s="8">
        <f>AVERAGE(G82:G93)</f>
        <v>95.333333333333329</v>
      </c>
      <c r="H95" s="8">
        <f>AVERAGE(H82:H93)</f>
        <v>255.5</v>
      </c>
      <c r="I95" s="8">
        <f>AVERAGE(I82:I93)</f>
        <v>7</v>
      </c>
      <c r="J95" s="8">
        <f>AVERAGE(J82:J93)</f>
        <v>97.166666666666671</v>
      </c>
      <c r="K95" s="8">
        <f t="shared" si="30"/>
        <v>659.83333333333337</v>
      </c>
      <c r="L95" s="8">
        <f>AVERAGE(L82:L93)</f>
        <v>48</v>
      </c>
      <c r="M95" s="8">
        <f>AVERAGE(M82:M93)</f>
        <v>92.75</v>
      </c>
      <c r="N95" s="8">
        <f t="shared" ref="N95:S95" si="31">AVERAGE(N82:N93)</f>
        <v>176.45833333333334</v>
      </c>
      <c r="O95" s="8">
        <f t="shared" si="31"/>
        <v>17.324999999999999</v>
      </c>
      <c r="P95" s="33">
        <f t="shared" si="31"/>
        <v>7.4491666666666667</v>
      </c>
      <c r="Q95" s="33">
        <f t="shared" si="31"/>
        <v>7.3241666666666667</v>
      </c>
      <c r="R95" s="33">
        <f t="shared" si="31"/>
        <v>2.1244166666666664</v>
      </c>
      <c r="S95" s="33">
        <f t="shared" si="31"/>
        <v>1.9143333333333332</v>
      </c>
      <c r="AC95" s="8"/>
      <c r="AD95" s="8"/>
      <c r="AE95" s="8">
        <f>AVERAGE(AE82:AE93)</f>
        <v>10419</v>
      </c>
      <c r="AF95" s="8">
        <f>AVERAGE(AF82:AF93)</f>
        <v>50434.166666666664</v>
      </c>
      <c r="AG95" s="8">
        <f>AVERAGE(AG82:AG93)</f>
        <v>60853.166666666664</v>
      </c>
      <c r="AH95" s="33">
        <f>AVERAGE(AH82:AH93)</f>
        <v>0.35314882303610534</v>
      </c>
      <c r="AI95" s="33">
        <f t="shared" ref="AI95" si="32">AVERAGE(AI82:AI93)</f>
        <v>7.099785933455699E-2</v>
      </c>
      <c r="AJ95" s="84">
        <f t="shared" ref="AJ95" si="33">D95/$D$2</f>
        <v>0.87903030303030305</v>
      </c>
      <c r="AK95" s="85">
        <f t="shared" ref="AK95" si="34">(D95*E95)/1000</f>
        <v>1242.5093333333334</v>
      </c>
      <c r="AL95" s="86">
        <f t="shared" si="23"/>
        <v>0.75303595959595959</v>
      </c>
      <c r="AM95" s="87">
        <f t="shared" ref="AM95" si="35">(D95*H95)/1000</f>
        <v>1235.2573333333335</v>
      </c>
      <c r="AN95" s="86">
        <f t="shared" si="25"/>
        <v>0.74864080808080813</v>
      </c>
      <c r="AO95" s="105">
        <f>AVERAGE(AO82:AO93)</f>
        <v>16016.433333333336</v>
      </c>
    </row>
    <row r="96" spans="2:41" ht="13.5" thickTop="1" x14ac:dyDescent="0.2"/>
    <row r="98" spans="2:41" ht="13.5" thickBot="1" x14ac:dyDescent="0.25"/>
    <row r="99" spans="2:41" ht="13.5" thickTop="1" x14ac:dyDescent="0.2">
      <c r="B99" s="19" t="s">
        <v>5</v>
      </c>
      <c r="C99" s="20" t="s">
        <v>6</v>
      </c>
      <c r="D99" s="20" t="s">
        <v>6</v>
      </c>
      <c r="E99" s="20" t="s">
        <v>7</v>
      </c>
      <c r="F99" s="20" t="s">
        <v>8</v>
      </c>
      <c r="G99" s="42" t="s">
        <v>2</v>
      </c>
      <c r="H99" s="20" t="s">
        <v>9</v>
      </c>
      <c r="I99" s="20" t="s">
        <v>10</v>
      </c>
      <c r="J99" s="42" t="s">
        <v>3</v>
      </c>
      <c r="K99" s="20" t="s">
        <v>11</v>
      </c>
      <c r="L99" s="20" t="s">
        <v>12</v>
      </c>
      <c r="M99" s="42" t="s">
        <v>13</v>
      </c>
      <c r="N99" s="20" t="s">
        <v>15</v>
      </c>
      <c r="O99" s="21" t="s">
        <v>16</v>
      </c>
      <c r="P99" s="20" t="s">
        <v>66</v>
      </c>
      <c r="Q99" s="20" t="s">
        <v>67</v>
      </c>
      <c r="R99" s="20" t="s">
        <v>68</v>
      </c>
      <c r="S99" s="20" t="s">
        <v>69</v>
      </c>
      <c r="AC99" s="108" t="s">
        <v>56</v>
      </c>
      <c r="AD99" s="109"/>
      <c r="AE99" s="21" t="s">
        <v>70</v>
      </c>
      <c r="AF99" s="21" t="s">
        <v>71</v>
      </c>
      <c r="AG99" s="21" t="s">
        <v>39</v>
      </c>
      <c r="AH99" s="21" t="s">
        <v>14</v>
      </c>
      <c r="AI99" s="21" t="s">
        <v>70</v>
      </c>
      <c r="AJ99" s="68" t="s">
        <v>72</v>
      </c>
      <c r="AK99" s="69" t="s">
        <v>73</v>
      </c>
      <c r="AL99" s="70" t="s">
        <v>74</v>
      </c>
      <c r="AM99" s="71" t="s">
        <v>72</v>
      </c>
      <c r="AN99" s="70" t="s">
        <v>72</v>
      </c>
      <c r="AO99" s="68" t="s">
        <v>156</v>
      </c>
    </row>
    <row r="100" spans="2:41" ht="13.5" thickBot="1" x14ac:dyDescent="0.25">
      <c r="B100" s="15" t="s">
        <v>82</v>
      </c>
      <c r="C100" s="16" t="s">
        <v>18</v>
      </c>
      <c r="D100" s="17" t="s">
        <v>19</v>
      </c>
      <c r="E100" s="16" t="s">
        <v>20</v>
      </c>
      <c r="F100" s="16" t="s">
        <v>20</v>
      </c>
      <c r="G100" s="43" t="s">
        <v>21</v>
      </c>
      <c r="H100" s="16" t="s">
        <v>20</v>
      </c>
      <c r="I100" s="16" t="s">
        <v>20</v>
      </c>
      <c r="J100" s="43" t="s">
        <v>21</v>
      </c>
      <c r="K100" s="16" t="s">
        <v>20</v>
      </c>
      <c r="L100" s="16" t="s">
        <v>20</v>
      </c>
      <c r="M100" s="43" t="s">
        <v>21</v>
      </c>
      <c r="N100" s="16" t="s">
        <v>23</v>
      </c>
      <c r="O100" s="18" t="s">
        <v>24</v>
      </c>
      <c r="P100" s="16"/>
      <c r="Q100" s="16"/>
      <c r="R100" s="16"/>
      <c r="S100" s="16"/>
      <c r="AC100" s="37" t="s">
        <v>58</v>
      </c>
      <c r="AD100" s="37" t="s">
        <v>59</v>
      </c>
      <c r="AE100" s="17" t="s">
        <v>41</v>
      </c>
      <c r="AF100" s="17" t="s">
        <v>41</v>
      </c>
      <c r="AG100" s="17" t="s">
        <v>41</v>
      </c>
      <c r="AH100" s="17" t="s">
        <v>22</v>
      </c>
      <c r="AI100" s="17" t="s">
        <v>22</v>
      </c>
      <c r="AJ100" s="72" t="s">
        <v>6</v>
      </c>
      <c r="AK100" s="73" t="s">
        <v>76</v>
      </c>
      <c r="AL100" s="74" t="s">
        <v>77</v>
      </c>
      <c r="AM100" s="75" t="s">
        <v>78</v>
      </c>
      <c r="AN100" s="74" t="s">
        <v>79</v>
      </c>
      <c r="AO100" s="72" t="s">
        <v>157</v>
      </c>
    </row>
    <row r="101" spans="2:41" ht="13.5" thickTop="1" x14ac:dyDescent="0.2">
      <c r="B101" s="1" t="s">
        <v>42</v>
      </c>
      <c r="C101" s="2">
        <v>126833</v>
      </c>
      <c r="D101" s="2">
        <v>4091</v>
      </c>
      <c r="E101" s="2">
        <v>258</v>
      </c>
      <c r="F101" s="2">
        <v>12</v>
      </c>
      <c r="G101" s="2">
        <v>95</v>
      </c>
      <c r="H101" s="2">
        <v>253</v>
      </c>
      <c r="I101" s="2">
        <v>9</v>
      </c>
      <c r="J101" s="2">
        <v>96</v>
      </c>
      <c r="K101" s="2">
        <v>728</v>
      </c>
      <c r="L101" s="2">
        <v>53</v>
      </c>
      <c r="M101" s="2">
        <v>93</v>
      </c>
      <c r="N101" s="4">
        <v>185.8</v>
      </c>
      <c r="O101" s="3">
        <v>15.3</v>
      </c>
      <c r="P101" s="41">
        <v>7.5</v>
      </c>
      <c r="Q101" s="41">
        <v>7.33</v>
      </c>
      <c r="R101" s="41">
        <v>2.1240000000000001</v>
      </c>
      <c r="S101" s="41">
        <v>1.875</v>
      </c>
      <c r="AC101" s="38">
        <v>16</v>
      </c>
      <c r="AD101" s="38">
        <v>199</v>
      </c>
      <c r="AE101" s="2">
        <v>15041</v>
      </c>
      <c r="AF101" s="2">
        <v>54049</v>
      </c>
      <c r="AG101" s="2">
        <f>SUM(AE101:AF101)</f>
        <v>69090</v>
      </c>
      <c r="AH101" s="3">
        <f t="shared" ref="AH101:AH112" si="36">AF101/C101</f>
        <v>0.42614303848367541</v>
      </c>
      <c r="AI101" s="3">
        <f>AE101/C101</f>
        <v>0.11858901074641458</v>
      </c>
      <c r="AJ101" s="76">
        <f>D101/$D$2</f>
        <v>0.74381818181818182</v>
      </c>
      <c r="AK101" s="77">
        <f>(D101*E101)/1000</f>
        <v>1055.4780000000001</v>
      </c>
      <c r="AL101" s="78">
        <f>(AK101)/$F$3</f>
        <v>0.63968363636363645</v>
      </c>
      <c r="AM101" s="79">
        <f>(D101*H101)/1000</f>
        <v>1035.0229999999999</v>
      </c>
      <c r="AN101" s="78">
        <f>(AM101)/$H$3</f>
        <v>0.62728666666666666</v>
      </c>
      <c r="AO101" s="103">
        <f>(0.8*D101*H101)/60</f>
        <v>13800.306666666667</v>
      </c>
    </row>
    <row r="102" spans="2:41" x14ac:dyDescent="0.2">
      <c r="B102" s="1" t="s">
        <v>43</v>
      </c>
      <c r="C102" s="2">
        <v>127568</v>
      </c>
      <c r="D102" s="2">
        <v>4399</v>
      </c>
      <c r="E102" s="2">
        <v>268</v>
      </c>
      <c r="F102" s="2">
        <v>9</v>
      </c>
      <c r="G102" s="2">
        <v>96</v>
      </c>
      <c r="H102" s="2">
        <v>331</v>
      </c>
      <c r="I102" s="2">
        <v>7</v>
      </c>
      <c r="J102" s="2">
        <v>98</v>
      </c>
      <c r="K102" s="2">
        <v>912</v>
      </c>
      <c r="L102" s="2">
        <v>52</v>
      </c>
      <c r="M102" s="2">
        <v>94</v>
      </c>
      <c r="N102" s="3">
        <v>128.5</v>
      </c>
      <c r="O102" s="3">
        <v>16.899999999999999</v>
      </c>
      <c r="P102" s="41">
        <v>7.49</v>
      </c>
      <c r="Q102" s="41">
        <v>7.37</v>
      </c>
      <c r="R102" s="41">
        <v>2.0840000000000001</v>
      </c>
      <c r="S102" s="41">
        <v>1.6519999999999999</v>
      </c>
      <c r="AC102" s="39">
        <v>13</v>
      </c>
      <c r="AD102" s="39">
        <v>103</v>
      </c>
      <c r="AE102" s="2">
        <v>9177</v>
      </c>
      <c r="AF102" s="2">
        <v>52512</v>
      </c>
      <c r="AG102" s="2">
        <f t="shared" ref="AG102:AG112" si="37">SUM(AE102:AF102)</f>
        <v>61689</v>
      </c>
      <c r="AH102" s="3">
        <f t="shared" si="36"/>
        <v>0.41163928257870314</v>
      </c>
      <c r="AI102" s="3">
        <f t="shared" ref="AI102:AI112" si="38">AE102/C102</f>
        <v>7.193810359964882E-2</v>
      </c>
      <c r="AJ102" s="76">
        <f t="shared" ref="AJ102:AJ112" si="39">D102/$D$2</f>
        <v>0.79981818181818187</v>
      </c>
      <c r="AK102" s="77">
        <f t="shared" ref="AK102:AK112" si="40">(D102*E102)/1000</f>
        <v>1178.932</v>
      </c>
      <c r="AL102" s="78">
        <f t="shared" ref="AL102:AL114" si="41">(AK102)/$F$3</f>
        <v>0.71450424242424249</v>
      </c>
      <c r="AM102" s="79">
        <f t="shared" ref="AM102:AM112" si="42">(D102*H102)/1000</f>
        <v>1456.069</v>
      </c>
      <c r="AN102" s="78">
        <f t="shared" ref="AN102:AN114" si="43">(AM102)/$H$3</f>
        <v>0.88246606060606059</v>
      </c>
      <c r="AO102" s="103">
        <f t="shared" ref="AO102:AO112" si="44">(0.8*D102*H102)/60</f>
        <v>19414.253333333338</v>
      </c>
    </row>
    <row r="103" spans="2:41" x14ac:dyDescent="0.2">
      <c r="B103" s="1" t="s">
        <v>44</v>
      </c>
      <c r="C103" s="2">
        <v>134351</v>
      </c>
      <c r="D103" s="2">
        <v>4334</v>
      </c>
      <c r="E103" s="2">
        <v>261</v>
      </c>
      <c r="F103" s="2">
        <v>15</v>
      </c>
      <c r="G103" s="2">
        <v>94</v>
      </c>
      <c r="H103" s="2">
        <v>349</v>
      </c>
      <c r="I103" s="2">
        <v>6</v>
      </c>
      <c r="J103" s="2">
        <v>98</v>
      </c>
      <c r="K103" s="2">
        <v>728</v>
      </c>
      <c r="L103" s="2">
        <v>37</v>
      </c>
      <c r="M103" s="2">
        <v>95</v>
      </c>
      <c r="N103" s="3">
        <v>126.7</v>
      </c>
      <c r="O103" s="3">
        <v>17.100000000000001</v>
      </c>
      <c r="P103" s="41">
        <v>7.52</v>
      </c>
      <c r="Q103" s="41">
        <v>7.37</v>
      </c>
      <c r="R103" s="41">
        <v>2.1139999999999999</v>
      </c>
      <c r="S103" s="41">
        <v>1.921</v>
      </c>
      <c r="AC103" s="39">
        <v>10</v>
      </c>
      <c r="AD103" s="39">
        <v>104</v>
      </c>
      <c r="AE103" s="2">
        <v>9675</v>
      </c>
      <c r="AF103" s="2">
        <v>54803</v>
      </c>
      <c r="AG103" s="2">
        <f t="shared" si="37"/>
        <v>64478</v>
      </c>
      <c r="AH103" s="3">
        <f t="shared" si="36"/>
        <v>0.40790913353826919</v>
      </c>
      <c r="AI103" s="3">
        <f t="shared" si="38"/>
        <v>7.2012861832066746E-2</v>
      </c>
      <c r="AJ103" s="76">
        <f t="shared" si="39"/>
        <v>0.78800000000000003</v>
      </c>
      <c r="AK103" s="77">
        <f t="shared" si="40"/>
        <v>1131.174</v>
      </c>
      <c r="AL103" s="78">
        <f t="shared" si="41"/>
        <v>0.68555999999999995</v>
      </c>
      <c r="AM103" s="79">
        <f t="shared" si="42"/>
        <v>1512.566</v>
      </c>
      <c r="AN103" s="78">
        <f t="shared" si="43"/>
        <v>0.91670666666666667</v>
      </c>
      <c r="AO103" s="103">
        <f t="shared" si="44"/>
        <v>20167.546666666669</v>
      </c>
    </row>
    <row r="104" spans="2:41" x14ac:dyDescent="0.2">
      <c r="B104" s="1" t="s">
        <v>45</v>
      </c>
      <c r="C104" s="2">
        <v>221669</v>
      </c>
      <c r="D104" s="2">
        <v>7389</v>
      </c>
      <c r="E104" s="2">
        <v>221</v>
      </c>
      <c r="F104" s="2">
        <v>12</v>
      </c>
      <c r="G104" s="2">
        <v>93</v>
      </c>
      <c r="H104" s="2">
        <v>237</v>
      </c>
      <c r="I104" s="2">
        <v>4</v>
      </c>
      <c r="J104" s="2">
        <v>98</v>
      </c>
      <c r="K104" s="2">
        <v>575</v>
      </c>
      <c r="L104" s="2">
        <v>41</v>
      </c>
      <c r="M104" s="2">
        <v>92</v>
      </c>
      <c r="N104" s="3">
        <v>92.8</v>
      </c>
      <c r="O104" s="3">
        <v>19</v>
      </c>
      <c r="P104" s="41">
        <v>7.51</v>
      </c>
      <c r="Q104" s="41">
        <v>7.35</v>
      </c>
      <c r="R104" s="41">
        <v>1.9590000000000001</v>
      </c>
      <c r="S104" s="41">
        <v>1.897</v>
      </c>
      <c r="AC104" s="39">
        <v>11</v>
      </c>
      <c r="AD104" s="39">
        <v>178</v>
      </c>
      <c r="AE104" s="2">
        <v>15873</v>
      </c>
      <c r="AF104" s="2">
        <v>54507</v>
      </c>
      <c r="AG104" s="2">
        <f t="shared" si="37"/>
        <v>70380</v>
      </c>
      <c r="AH104" s="3">
        <f t="shared" si="36"/>
        <v>0.24589365224726958</v>
      </c>
      <c r="AI104" s="3">
        <f t="shared" si="38"/>
        <v>7.1606765041570986E-2</v>
      </c>
      <c r="AJ104" s="76">
        <f t="shared" si="39"/>
        <v>1.3434545454545455</v>
      </c>
      <c r="AK104" s="77">
        <f t="shared" si="40"/>
        <v>1632.9690000000001</v>
      </c>
      <c r="AL104" s="78">
        <f t="shared" si="41"/>
        <v>0.9896781818181819</v>
      </c>
      <c r="AM104" s="79">
        <f t="shared" si="42"/>
        <v>1751.193</v>
      </c>
      <c r="AN104" s="78">
        <f t="shared" si="43"/>
        <v>1.0613290909090909</v>
      </c>
      <c r="AO104" s="103">
        <f t="shared" si="44"/>
        <v>23349.24</v>
      </c>
    </row>
    <row r="105" spans="2:41" x14ac:dyDescent="0.2">
      <c r="B105" s="1" t="s">
        <v>46</v>
      </c>
      <c r="C105" s="2">
        <v>379316</v>
      </c>
      <c r="D105" s="2">
        <v>12236</v>
      </c>
      <c r="E105" s="2">
        <v>120</v>
      </c>
      <c r="F105" s="2">
        <v>11</v>
      </c>
      <c r="G105" s="2">
        <v>90</v>
      </c>
      <c r="H105" s="2">
        <v>114</v>
      </c>
      <c r="I105" s="2">
        <v>3</v>
      </c>
      <c r="J105" s="2">
        <v>97</v>
      </c>
      <c r="K105" s="2">
        <v>250</v>
      </c>
      <c r="L105" s="2">
        <v>21</v>
      </c>
      <c r="M105" s="2">
        <v>91</v>
      </c>
      <c r="N105" s="3">
        <v>138.69999999999999</v>
      </c>
      <c r="O105" s="3">
        <v>18.5</v>
      </c>
      <c r="P105" s="41">
        <v>7.47</v>
      </c>
      <c r="Q105" s="41">
        <v>7.38</v>
      </c>
      <c r="R105" s="41">
        <v>2.0779999999999998</v>
      </c>
      <c r="S105" s="41">
        <v>1.9139999999999999</v>
      </c>
      <c r="AC105" s="39">
        <v>12</v>
      </c>
      <c r="AD105" s="39">
        <v>127</v>
      </c>
      <c r="AE105" s="2">
        <v>29011</v>
      </c>
      <c r="AF105" s="2">
        <v>54786</v>
      </c>
      <c r="AG105" s="2">
        <f t="shared" si="37"/>
        <v>83797</v>
      </c>
      <c r="AH105" s="3">
        <f t="shared" si="36"/>
        <v>0.14443366480717923</v>
      </c>
      <c r="AI105" s="3">
        <f t="shared" si="38"/>
        <v>7.6482405171413803E-2</v>
      </c>
      <c r="AJ105" s="76">
        <f t="shared" si="39"/>
        <v>2.2247272727272729</v>
      </c>
      <c r="AK105" s="77">
        <f t="shared" si="40"/>
        <v>1468.32</v>
      </c>
      <c r="AL105" s="78">
        <f t="shared" si="41"/>
        <v>0.88989090909090907</v>
      </c>
      <c r="AM105" s="79">
        <f t="shared" si="42"/>
        <v>1394.904</v>
      </c>
      <c r="AN105" s="78">
        <f t="shared" si="43"/>
        <v>0.84539636363636361</v>
      </c>
      <c r="AO105" s="103">
        <f t="shared" si="44"/>
        <v>18598.720000000005</v>
      </c>
    </row>
    <row r="106" spans="2:41" x14ac:dyDescent="0.2">
      <c r="B106" s="1" t="s">
        <v>47</v>
      </c>
      <c r="C106" s="2">
        <v>338563</v>
      </c>
      <c r="D106" s="2">
        <v>11285</v>
      </c>
      <c r="E106" s="2">
        <v>134</v>
      </c>
      <c r="F106" s="2">
        <v>8</v>
      </c>
      <c r="G106" s="2">
        <v>94</v>
      </c>
      <c r="H106" s="2">
        <v>153</v>
      </c>
      <c r="I106" s="2">
        <v>3</v>
      </c>
      <c r="J106" s="2">
        <v>98</v>
      </c>
      <c r="K106" s="2">
        <v>393</v>
      </c>
      <c r="L106" s="2">
        <v>20</v>
      </c>
      <c r="M106" s="2">
        <v>95</v>
      </c>
      <c r="N106" s="3">
        <v>138.1</v>
      </c>
      <c r="O106" s="3">
        <v>18.8</v>
      </c>
      <c r="P106" s="41">
        <v>7.44</v>
      </c>
      <c r="Q106" s="41">
        <v>7.36</v>
      </c>
      <c r="R106" s="41">
        <v>2.3039999999999998</v>
      </c>
      <c r="S106" s="41">
        <v>2.1869999999999998</v>
      </c>
      <c r="AC106" s="39">
        <v>10</v>
      </c>
      <c r="AD106" s="39">
        <v>230</v>
      </c>
      <c r="AE106" s="2">
        <v>26668</v>
      </c>
      <c r="AF106" s="2">
        <v>60821</v>
      </c>
      <c r="AG106" s="2">
        <f t="shared" si="37"/>
        <v>87489</v>
      </c>
      <c r="AH106" s="3">
        <f t="shared" si="36"/>
        <v>0.17964455655225173</v>
      </c>
      <c r="AI106" s="3">
        <f t="shared" si="38"/>
        <v>7.8768205621996504E-2</v>
      </c>
      <c r="AJ106" s="76">
        <f t="shared" si="39"/>
        <v>2.0518181818181818</v>
      </c>
      <c r="AK106" s="77">
        <f t="shared" si="40"/>
        <v>1512.19</v>
      </c>
      <c r="AL106" s="78">
        <f t="shared" si="41"/>
        <v>0.91647878787878789</v>
      </c>
      <c r="AM106" s="79">
        <f t="shared" si="42"/>
        <v>1726.605</v>
      </c>
      <c r="AN106" s="78">
        <f t="shared" si="43"/>
        <v>1.0464272727272728</v>
      </c>
      <c r="AO106" s="103">
        <f t="shared" si="44"/>
        <v>23021.4</v>
      </c>
    </row>
    <row r="107" spans="2:41" x14ac:dyDescent="0.2">
      <c r="B107" s="1" t="s">
        <v>48</v>
      </c>
      <c r="C107" s="2">
        <v>239865</v>
      </c>
      <c r="D107" s="2">
        <v>7738</v>
      </c>
      <c r="E107" s="2">
        <v>144</v>
      </c>
      <c r="F107" s="2">
        <v>14</v>
      </c>
      <c r="G107" s="2">
        <v>90</v>
      </c>
      <c r="H107" s="2">
        <v>176</v>
      </c>
      <c r="I107" s="2">
        <v>3</v>
      </c>
      <c r="J107" s="2">
        <v>98</v>
      </c>
      <c r="K107" s="2">
        <v>466</v>
      </c>
      <c r="L107" s="2">
        <v>30</v>
      </c>
      <c r="M107" s="2">
        <v>93</v>
      </c>
      <c r="N107" s="3">
        <v>208.3</v>
      </c>
      <c r="O107" s="3">
        <v>17</v>
      </c>
      <c r="P107" s="41">
        <v>7.3</v>
      </c>
      <c r="Q107" s="41">
        <v>7.32</v>
      </c>
      <c r="R107" s="41">
        <v>2.0950000000000002</v>
      </c>
      <c r="S107" s="41">
        <v>1.9490000000000001</v>
      </c>
      <c r="AC107" s="39">
        <v>16</v>
      </c>
      <c r="AD107" s="39">
        <v>172</v>
      </c>
      <c r="AE107" s="2">
        <v>17144</v>
      </c>
      <c r="AF107" s="2">
        <v>60866</v>
      </c>
      <c r="AG107" s="2">
        <f t="shared" si="37"/>
        <v>78010</v>
      </c>
      <c r="AH107" s="3">
        <f t="shared" si="36"/>
        <v>0.25375106830925731</v>
      </c>
      <c r="AI107" s="3">
        <f t="shared" si="38"/>
        <v>7.1473537198007212E-2</v>
      </c>
      <c r="AJ107" s="76">
        <f t="shared" si="39"/>
        <v>1.4069090909090909</v>
      </c>
      <c r="AK107" s="77">
        <f t="shared" si="40"/>
        <v>1114.2719999999999</v>
      </c>
      <c r="AL107" s="78">
        <f t="shared" si="41"/>
        <v>0.6753163636363636</v>
      </c>
      <c r="AM107" s="79">
        <f t="shared" si="42"/>
        <v>1361.8879999999999</v>
      </c>
      <c r="AN107" s="78">
        <f t="shared" si="43"/>
        <v>0.8253866666666666</v>
      </c>
      <c r="AO107" s="103">
        <f t="shared" si="44"/>
        <v>18158.506666666668</v>
      </c>
    </row>
    <row r="108" spans="2:41" x14ac:dyDescent="0.2">
      <c r="B108" s="1" t="s">
        <v>49</v>
      </c>
      <c r="C108" s="2">
        <v>162676</v>
      </c>
      <c r="D108" s="2">
        <v>5248</v>
      </c>
      <c r="E108" s="2">
        <v>156</v>
      </c>
      <c r="F108" s="2">
        <v>13</v>
      </c>
      <c r="G108" s="2">
        <v>90</v>
      </c>
      <c r="H108" s="2">
        <v>198</v>
      </c>
      <c r="I108" s="2">
        <v>4</v>
      </c>
      <c r="J108" s="2">
        <v>98</v>
      </c>
      <c r="K108" s="2">
        <v>437</v>
      </c>
      <c r="L108" s="2">
        <v>80</v>
      </c>
      <c r="M108" s="2">
        <v>78</v>
      </c>
      <c r="N108" s="3">
        <v>144.19999999999999</v>
      </c>
      <c r="O108" s="3">
        <v>17.899999999999999</v>
      </c>
      <c r="P108" s="41">
        <v>7.45</v>
      </c>
      <c r="Q108" s="41">
        <v>7.22</v>
      </c>
      <c r="R108" s="41">
        <v>1.92</v>
      </c>
      <c r="S108" s="41">
        <v>1.748</v>
      </c>
      <c r="AC108" s="39">
        <v>7</v>
      </c>
      <c r="AD108" s="39">
        <v>49</v>
      </c>
      <c r="AE108" s="2">
        <v>11082</v>
      </c>
      <c r="AF108" s="2">
        <v>56836</v>
      </c>
      <c r="AG108" s="2">
        <f t="shared" si="37"/>
        <v>67918</v>
      </c>
      <c r="AH108" s="3">
        <f t="shared" si="36"/>
        <v>0.3493815928594261</v>
      </c>
      <c r="AI108" s="3">
        <f t="shared" si="38"/>
        <v>6.812314047554649E-2</v>
      </c>
      <c r="AJ108" s="76">
        <f t="shared" si="39"/>
        <v>0.95418181818181813</v>
      </c>
      <c r="AK108" s="77">
        <f t="shared" si="40"/>
        <v>818.68799999999999</v>
      </c>
      <c r="AL108" s="78">
        <f t="shared" si="41"/>
        <v>0.49617454545454542</v>
      </c>
      <c r="AM108" s="79">
        <f t="shared" si="42"/>
        <v>1039.104</v>
      </c>
      <c r="AN108" s="78">
        <f t="shared" si="43"/>
        <v>0.62975999999999999</v>
      </c>
      <c r="AO108" s="103">
        <f t="shared" si="44"/>
        <v>13854.720000000001</v>
      </c>
    </row>
    <row r="109" spans="2:41" x14ac:dyDescent="0.2">
      <c r="B109" s="1" t="s">
        <v>50</v>
      </c>
      <c r="C109" s="2">
        <v>137719</v>
      </c>
      <c r="D109" s="2">
        <v>4591</v>
      </c>
      <c r="E109" s="2">
        <v>290</v>
      </c>
      <c r="F109" s="2">
        <v>16</v>
      </c>
      <c r="G109" s="2">
        <v>94</v>
      </c>
      <c r="H109" s="2">
        <v>309</v>
      </c>
      <c r="I109" s="2">
        <v>4</v>
      </c>
      <c r="J109" s="2">
        <v>99</v>
      </c>
      <c r="K109" s="2">
        <v>712</v>
      </c>
      <c r="L109" s="2">
        <v>27</v>
      </c>
      <c r="M109" s="2">
        <v>96</v>
      </c>
      <c r="N109" s="3">
        <v>136.4</v>
      </c>
      <c r="O109" s="3">
        <v>17.899999999999999</v>
      </c>
      <c r="P109" s="41">
        <v>7.45</v>
      </c>
      <c r="Q109" s="41">
        <v>7.39</v>
      </c>
      <c r="R109" s="41">
        <v>2.14</v>
      </c>
      <c r="S109" s="41">
        <v>1.7150000000000001</v>
      </c>
      <c r="AC109" s="39">
        <v>9</v>
      </c>
      <c r="AD109" s="39">
        <v>90</v>
      </c>
      <c r="AE109" s="2">
        <v>9440</v>
      </c>
      <c r="AF109" s="2">
        <v>53799</v>
      </c>
      <c r="AG109" s="2">
        <f t="shared" si="37"/>
        <v>63239</v>
      </c>
      <c r="AH109" s="3">
        <f t="shared" si="36"/>
        <v>0.39064326636121377</v>
      </c>
      <c r="AI109" s="3">
        <f t="shared" si="38"/>
        <v>6.8545371372141825E-2</v>
      </c>
      <c r="AJ109" s="76">
        <f t="shared" si="39"/>
        <v>0.83472727272727276</v>
      </c>
      <c r="AK109" s="77">
        <f t="shared" si="40"/>
        <v>1331.39</v>
      </c>
      <c r="AL109" s="78">
        <f t="shared" si="41"/>
        <v>0.80690303030303034</v>
      </c>
      <c r="AM109" s="79">
        <f t="shared" si="42"/>
        <v>1418.6189999999999</v>
      </c>
      <c r="AN109" s="78">
        <f t="shared" si="43"/>
        <v>0.85976909090909082</v>
      </c>
      <c r="AO109" s="103">
        <f t="shared" si="44"/>
        <v>18914.919999999998</v>
      </c>
    </row>
    <row r="110" spans="2:41" x14ac:dyDescent="0.2">
      <c r="B110" s="1" t="s">
        <v>51</v>
      </c>
      <c r="C110" s="2">
        <v>137994</v>
      </c>
      <c r="D110" s="2">
        <v>4451</v>
      </c>
      <c r="E110" s="2">
        <v>256</v>
      </c>
      <c r="F110" s="2">
        <v>14</v>
      </c>
      <c r="G110" s="2">
        <v>94</v>
      </c>
      <c r="H110" s="2">
        <v>295</v>
      </c>
      <c r="I110" s="2">
        <v>5</v>
      </c>
      <c r="J110" s="2">
        <v>98</v>
      </c>
      <c r="K110" s="2">
        <v>676</v>
      </c>
      <c r="L110" s="2">
        <v>36</v>
      </c>
      <c r="M110" s="2">
        <v>94</v>
      </c>
      <c r="N110" s="3">
        <v>115.3</v>
      </c>
      <c r="O110" s="3">
        <v>18.100000000000001</v>
      </c>
      <c r="P110" s="41">
        <v>7.37</v>
      </c>
      <c r="Q110" s="41">
        <v>7.34</v>
      </c>
      <c r="R110" s="41">
        <v>2.0299999999999998</v>
      </c>
      <c r="S110" s="41">
        <v>1.825</v>
      </c>
      <c r="AC110" s="39">
        <v>13</v>
      </c>
      <c r="AD110" s="39">
        <v>103</v>
      </c>
      <c r="AE110" s="2">
        <v>10339</v>
      </c>
      <c r="AF110" s="2">
        <v>52872</v>
      </c>
      <c r="AG110" s="2">
        <f t="shared" si="37"/>
        <v>63211</v>
      </c>
      <c r="AH110" s="3">
        <f t="shared" si="36"/>
        <v>0.38314709335188485</v>
      </c>
      <c r="AI110" s="3">
        <f t="shared" si="38"/>
        <v>7.492354740061162E-2</v>
      </c>
      <c r="AJ110" s="76">
        <f t="shared" si="39"/>
        <v>0.80927272727272725</v>
      </c>
      <c r="AK110" s="77">
        <f t="shared" si="40"/>
        <v>1139.4559999999999</v>
      </c>
      <c r="AL110" s="78">
        <f t="shared" si="41"/>
        <v>0.69057939393939383</v>
      </c>
      <c r="AM110" s="79">
        <f t="shared" si="42"/>
        <v>1313.0450000000001</v>
      </c>
      <c r="AN110" s="78">
        <f t="shared" si="43"/>
        <v>0.79578484848484854</v>
      </c>
      <c r="AO110" s="103">
        <f t="shared" si="44"/>
        <v>17507.266666666666</v>
      </c>
    </row>
    <row r="111" spans="2:41" x14ac:dyDescent="0.2">
      <c r="B111" s="30" t="s">
        <v>52</v>
      </c>
      <c r="C111" s="2">
        <v>127569</v>
      </c>
      <c r="D111" s="2">
        <v>4252</v>
      </c>
      <c r="E111" s="2">
        <v>300</v>
      </c>
      <c r="F111" s="2">
        <v>22</v>
      </c>
      <c r="G111" s="2">
        <v>93</v>
      </c>
      <c r="H111" s="2">
        <v>412</v>
      </c>
      <c r="I111" s="2">
        <v>18</v>
      </c>
      <c r="J111" s="2">
        <v>96</v>
      </c>
      <c r="K111" s="2">
        <v>851</v>
      </c>
      <c r="L111" s="2">
        <v>44</v>
      </c>
      <c r="M111" s="2">
        <v>94</v>
      </c>
      <c r="N111" s="3">
        <v>163.80000000000001</v>
      </c>
      <c r="O111" s="3">
        <v>17.5</v>
      </c>
      <c r="P111" s="41">
        <v>7.37</v>
      </c>
      <c r="Q111" s="41">
        <v>7.22</v>
      </c>
      <c r="R111" s="41">
        <v>2.0390000000000001</v>
      </c>
      <c r="S111" s="41">
        <v>1.869</v>
      </c>
      <c r="AC111" s="39">
        <v>18</v>
      </c>
      <c r="AD111" s="39">
        <v>253</v>
      </c>
      <c r="AE111" s="2">
        <v>8710</v>
      </c>
      <c r="AF111" s="2">
        <v>52231</v>
      </c>
      <c r="AG111" s="2">
        <f t="shared" si="37"/>
        <v>60941</v>
      </c>
      <c r="AH111" s="3">
        <f t="shared" si="36"/>
        <v>0.40943332627832779</v>
      </c>
      <c r="AI111" s="3">
        <f t="shared" si="38"/>
        <v>6.8276775705696527E-2</v>
      </c>
      <c r="AJ111" s="76">
        <f t="shared" si="39"/>
        <v>0.77309090909090905</v>
      </c>
      <c r="AK111" s="77">
        <f t="shared" si="40"/>
        <v>1275.5999999999999</v>
      </c>
      <c r="AL111" s="78">
        <f t="shared" si="41"/>
        <v>0.77309090909090905</v>
      </c>
      <c r="AM111" s="79">
        <f t="shared" si="42"/>
        <v>1751.8240000000001</v>
      </c>
      <c r="AN111" s="78">
        <f t="shared" si="43"/>
        <v>1.0617115151515153</v>
      </c>
      <c r="AO111" s="103">
        <f t="shared" si="44"/>
        <v>23357.653333333335</v>
      </c>
    </row>
    <row r="112" spans="2:41" ht="13.5" thickBot="1" x14ac:dyDescent="0.25">
      <c r="B112" s="32" t="s">
        <v>53</v>
      </c>
      <c r="C112" s="2">
        <v>140929</v>
      </c>
      <c r="D112" s="2">
        <v>4546</v>
      </c>
      <c r="E112" s="2">
        <v>338</v>
      </c>
      <c r="F112" s="2">
        <v>13</v>
      </c>
      <c r="G112" s="2">
        <v>95</v>
      </c>
      <c r="H112" s="2">
        <v>300</v>
      </c>
      <c r="I112" s="2">
        <v>7</v>
      </c>
      <c r="J112" s="2">
        <v>97</v>
      </c>
      <c r="K112" s="2">
        <v>730</v>
      </c>
      <c r="L112" s="2">
        <v>42</v>
      </c>
      <c r="M112" s="2">
        <v>94</v>
      </c>
      <c r="N112" s="3">
        <v>148.6</v>
      </c>
      <c r="O112" s="3">
        <v>17.600000000000001</v>
      </c>
      <c r="P112" s="41">
        <v>7.29</v>
      </c>
      <c r="Q112" s="41">
        <v>7.21</v>
      </c>
      <c r="R112" s="41">
        <v>1.8959999999999999</v>
      </c>
      <c r="S112" s="41">
        <v>1.6539999999999999</v>
      </c>
      <c r="AC112" s="40">
        <v>12</v>
      </c>
      <c r="AD112" s="40">
        <v>100</v>
      </c>
      <c r="AE112" s="2">
        <v>9767</v>
      </c>
      <c r="AF112" s="2">
        <v>57506</v>
      </c>
      <c r="AG112" s="2">
        <f t="shared" si="37"/>
        <v>67273</v>
      </c>
      <c r="AH112" s="3">
        <f t="shared" si="36"/>
        <v>0.40804944333671567</v>
      </c>
      <c r="AI112" s="3">
        <f t="shared" si="38"/>
        <v>6.93044015071419E-2</v>
      </c>
      <c r="AJ112" s="76">
        <f t="shared" si="39"/>
        <v>0.82654545454545458</v>
      </c>
      <c r="AK112" s="77">
        <f t="shared" si="40"/>
        <v>1536.548</v>
      </c>
      <c r="AL112" s="78">
        <f t="shared" si="41"/>
        <v>0.93124121212121214</v>
      </c>
      <c r="AM112" s="79">
        <f t="shared" si="42"/>
        <v>1363.8</v>
      </c>
      <c r="AN112" s="78">
        <f t="shared" si="43"/>
        <v>0.82654545454545447</v>
      </c>
      <c r="AO112" s="103">
        <f t="shared" si="44"/>
        <v>18184</v>
      </c>
    </row>
    <row r="113" spans="2:41" ht="13.5" thickTop="1" x14ac:dyDescent="0.2">
      <c r="B113" s="31" t="s">
        <v>83</v>
      </c>
      <c r="C113" s="6">
        <f t="shared" ref="C113:S113" si="45">SUM(C101:C112)</f>
        <v>2275052</v>
      </c>
      <c r="D113" s="6">
        <f t="shared" si="45"/>
        <v>74560</v>
      </c>
      <c r="E113" s="6">
        <f t="shared" si="45"/>
        <v>2746</v>
      </c>
      <c r="F113" s="6">
        <f>SUM(F101:F112)</f>
        <v>159</v>
      </c>
      <c r="G113" s="6">
        <f>SUM(G101:G112)</f>
        <v>1118</v>
      </c>
      <c r="H113" s="6">
        <f>SUM(H101:H112)</f>
        <v>3127</v>
      </c>
      <c r="I113" s="6">
        <f>SUM(I101:I112)</f>
        <v>73</v>
      </c>
      <c r="J113" s="6">
        <f>SUM(J101:J112)</f>
        <v>1171</v>
      </c>
      <c r="K113" s="6">
        <f t="shared" si="45"/>
        <v>7458</v>
      </c>
      <c r="L113" s="6">
        <f>SUM(L101:L112)</f>
        <v>483</v>
      </c>
      <c r="M113" s="6">
        <f>SUM(M101:M112)</f>
        <v>1109</v>
      </c>
      <c r="N113" s="6">
        <f t="shared" si="45"/>
        <v>1727.2</v>
      </c>
      <c r="O113" s="6">
        <f t="shared" si="45"/>
        <v>211.6</v>
      </c>
      <c r="P113" s="35">
        <f t="shared" si="45"/>
        <v>89.160000000000011</v>
      </c>
      <c r="Q113" s="35">
        <f t="shared" si="45"/>
        <v>87.86</v>
      </c>
      <c r="R113" s="35">
        <f t="shared" si="45"/>
        <v>24.783000000000005</v>
      </c>
      <c r="S113" s="35">
        <f t="shared" si="45"/>
        <v>22.206</v>
      </c>
      <c r="AC113" s="6">
        <f>SUM(AC101:AC112)</f>
        <v>147</v>
      </c>
      <c r="AD113" s="6">
        <f>SUM(AD101:AD112)</f>
        <v>1708</v>
      </c>
      <c r="AE113" s="6">
        <f t="shared" ref="AE113:AI113" si="46">SUM(AE101:AE112)</f>
        <v>171927</v>
      </c>
      <c r="AF113" s="6">
        <f t="shared" si="46"/>
        <v>665588</v>
      </c>
      <c r="AG113" s="6">
        <f t="shared" si="46"/>
        <v>837515</v>
      </c>
      <c r="AH113" s="35">
        <f t="shared" si="46"/>
        <v>4.0100691187041742</v>
      </c>
      <c r="AI113" s="35">
        <f t="shared" si="46"/>
        <v>0.9100441256722569</v>
      </c>
      <c r="AJ113" s="80"/>
      <c r="AK113" s="81"/>
      <c r="AL113" s="82"/>
      <c r="AM113" s="83"/>
      <c r="AN113" s="82"/>
      <c r="AO113" s="104"/>
    </row>
    <row r="114" spans="2:41" ht="13.5" thickBot="1" x14ac:dyDescent="0.25">
      <c r="B114" s="7" t="s">
        <v>84</v>
      </c>
      <c r="C114" s="8">
        <f>AVERAGE(C101:C112)</f>
        <v>189587.66666666666</v>
      </c>
      <c r="D114" s="8">
        <f t="shared" ref="D114:O114" si="47">AVERAGE(D101:D112)</f>
        <v>6213.333333333333</v>
      </c>
      <c r="E114" s="8">
        <f t="shared" si="47"/>
        <v>228.83333333333334</v>
      </c>
      <c r="F114" s="8">
        <f>AVERAGE(F101:F112)</f>
        <v>13.25</v>
      </c>
      <c r="G114" s="8">
        <f>AVERAGE(G101:G112)</f>
        <v>93.166666666666671</v>
      </c>
      <c r="H114" s="8">
        <f>AVERAGE(H101:H112)</f>
        <v>260.58333333333331</v>
      </c>
      <c r="I114" s="8">
        <f>AVERAGE(I101:I112)</f>
        <v>6.083333333333333</v>
      </c>
      <c r="J114" s="8">
        <f>AVERAGE(J101:J112)</f>
        <v>97.583333333333329</v>
      </c>
      <c r="K114" s="8">
        <f t="shared" si="47"/>
        <v>621.5</v>
      </c>
      <c r="L114" s="8">
        <f>AVERAGE(L101:L112)</f>
        <v>40.25</v>
      </c>
      <c r="M114" s="8">
        <f>AVERAGE(M101:M112)</f>
        <v>92.416666666666671</v>
      </c>
      <c r="N114" s="8">
        <f t="shared" si="47"/>
        <v>143.93333333333334</v>
      </c>
      <c r="O114" s="8">
        <f t="shared" si="47"/>
        <v>17.633333333333333</v>
      </c>
      <c r="P114" s="33">
        <f>AVERAGE(P101:P112)</f>
        <v>7.4300000000000006</v>
      </c>
      <c r="Q114" s="33">
        <f>AVERAGE(Q101:Q112)</f>
        <v>7.3216666666666663</v>
      </c>
      <c r="R114" s="33">
        <f>AVERAGE(R101:R112)</f>
        <v>2.0652500000000003</v>
      </c>
      <c r="S114" s="33">
        <f>AVERAGE(S101:S112)</f>
        <v>1.8505</v>
      </c>
      <c r="AC114" s="8"/>
      <c r="AD114" s="8"/>
      <c r="AE114" s="8">
        <f>AVERAGE(AE101:AE112)</f>
        <v>14327.25</v>
      </c>
      <c r="AF114" s="8">
        <f>AVERAGE(AF101:AF112)</f>
        <v>55465.666666666664</v>
      </c>
      <c r="AG114" s="8">
        <f>AVERAGE(AG101:AG112)</f>
        <v>69792.916666666672</v>
      </c>
      <c r="AH114" s="33">
        <f>AVERAGE(AH101:AH112)</f>
        <v>0.33417242655868118</v>
      </c>
      <c r="AI114" s="33">
        <f t="shared" ref="AI114" si="48">AVERAGE(AI101:AI112)</f>
        <v>7.5837010472688079E-2</v>
      </c>
      <c r="AJ114" s="84">
        <f t="shared" ref="AJ114" si="49">D114/$D$2</f>
        <v>1.1296969696969696</v>
      </c>
      <c r="AK114" s="85">
        <f t="shared" ref="AK114" si="50">(D114*E114)/1000</f>
        <v>1421.8177777777778</v>
      </c>
      <c r="AL114" s="86">
        <f t="shared" si="41"/>
        <v>0.86170774410774409</v>
      </c>
      <c r="AM114" s="87">
        <f t="shared" ref="AM114" si="51">(D114*H114)/1000</f>
        <v>1619.0911111111111</v>
      </c>
      <c r="AN114" s="86">
        <f t="shared" si="43"/>
        <v>0.98126734006734007</v>
      </c>
      <c r="AO114" s="105">
        <f>AVERAGE(AO101:AO112)</f>
        <v>19027.377777777776</v>
      </c>
    </row>
    <row r="115" spans="2:41" ht="13.5" thickTop="1" x14ac:dyDescent="0.2"/>
    <row r="117" spans="2:41" ht="13.5" thickBot="1" x14ac:dyDescent="0.25"/>
    <row r="118" spans="2:41" ht="13.5" thickTop="1" x14ac:dyDescent="0.2">
      <c r="B118" s="19" t="s">
        <v>5</v>
      </c>
      <c r="C118" s="20" t="s">
        <v>6</v>
      </c>
      <c r="D118" s="20" t="s">
        <v>6</v>
      </c>
      <c r="E118" s="20" t="s">
        <v>7</v>
      </c>
      <c r="F118" s="20" t="s">
        <v>8</v>
      </c>
      <c r="G118" s="42" t="s">
        <v>2</v>
      </c>
      <c r="H118" s="20" t="s">
        <v>9</v>
      </c>
      <c r="I118" s="20" t="s">
        <v>10</v>
      </c>
      <c r="J118" s="42" t="s">
        <v>3</v>
      </c>
      <c r="K118" s="20" t="s">
        <v>11</v>
      </c>
      <c r="L118" s="20" t="s">
        <v>12</v>
      </c>
      <c r="M118" s="42" t="s">
        <v>13</v>
      </c>
      <c r="N118" s="20" t="s">
        <v>15</v>
      </c>
      <c r="O118" s="21" t="s">
        <v>16</v>
      </c>
      <c r="P118" s="20" t="s">
        <v>66</v>
      </c>
      <c r="Q118" s="20" t="s">
        <v>67</v>
      </c>
      <c r="R118" s="20" t="s">
        <v>68</v>
      </c>
      <c r="S118" s="20" t="s">
        <v>69</v>
      </c>
      <c r="AC118" s="108" t="s">
        <v>56</v>
      </c>
      <c r="AD118" s="109"/>
      <c r="AE118" s="21" t="s">
        <v>70</v>
      </c>
      <c r="AF118" s="21" t="s">
        <v>71</v>
      </c>
      <c r="AG118" s="21" t="s">
        <v>39</v>
      </c>
      <c r="AH118" s="21" t="s">
        <v>14</v>
      </c>
      <c r="AI118" s="21" t="s">
        <v>70</v>
      </c>
      <c r="AJ118" s="68" t="s">
        <v>72</v>
      </c>
      <c r="AK118" s="69" t="s">
        <v>73</v>
      </c>
      <c r="AL118" s="70" t="s">
        <v>74</v>
      </c>
      <c r="AM118" s="71" t="s">
        <v>72</v>
      </c>
      <c r="AN118" s="70" t="s">
        <v>72</v>
      </c>
      <c r="AO118" s="68" t="s">
        <v>156</v>
      </c>
    </row>
    <row r="119" spans="2:41" ht="13.5" thickBot="1" x14ac:dyDescent="0.25">
      <c r="B119" s="15" t="s">
        <v>85</v>
      </c>
      <c r="C119" s="16" t="s">
        <v>18</v>
      </c>
      <c r="D119" s="17" t="s">
        <v>19</v>
      </c>
      <c r="E119" s="16" t="s">
        <v>20</v>
      </c>
      <c r="F119" s="16" t="s">
        <v>20</v>
      </c>
      <c r="G119" s="43" t="s">
        <v>21</v>
      </c>
      <c r="H119" s="16" t="s">
        <v>20</v>
      </c>
      <c r="I119" s="16" t="s">
        <v>20</v>
      </c>
      <c r="J119" s="43" t="s">
        <v>21</v>
      </c>
      <c r="K119" s="16" t="s">
        <v>20</v>
      </c>
      <c r="L119" s="16" t="s">
        <v>20</v>
      </c>
      <c r="M119" s="43" t="s">
        <v>21</v>
      </c>
      <c r="N119" s="16" t="s">
        <v>23</v>
      </c>
      <c r="O119" s="18" t="s">
        <v>24</v>
      </c>
      <c r="P119" s="16"/>
      <c r="Q119" s="16"/>
      <c r="R119" s="16"/>
      <c r="S119" s="16"/>
      <c r="AC119" s="37" t="s">
        <v>58</v>
      </c>
      <c r="AD119" s="37" t="s">
        <v>59</v>
      </c>
      <c r="AE119" s="17" t="s">
        <v>41</v>
      </c>
      <c r="AF119" s="17" t="s">
        <v>41</v>
      </c>
      <c r="AG119" s="17" t="s">
        <v>41</v>
      </c>
      <c r="AH119" s="17" t="s">
        <v>22</v>
      </c>
      <c r="AI119" s="17" t="s">
        <v>22</v>
      </c>
      <c r="AJ119" s="72" t="s">
        <v>6</v>
      </c>
      <c r="AK119" s="73" t="s">
        <v>76</v>
      </c>
      <c r="AL119" s="74" t="s">
        <v>77</v>
      </c>
      <c r="AM119" s="75" t="s">
        <v>78</v>
      </c>
      <c r="AN119" s="74" t="s">
        <v>79</v>
      </c>
      <c r="AO119" s="72" t="s">
        <v>157</v>
      </c>
    </row>
    <row r="120" spans="2:41" ht="13.5" thickTop="1" x14ac:dyDescent="0.2">
      <c r="B120" s="1" t="s">
        <v>42</v>
      </c>
      <c r="C120" s="2">
        <v>105193</v>
      </c>
      <c r="D120" s="2">
        <v>3393</v>
      </c>
      <c r="E120" s="2">
        <v>317</v>
      </c>
      <c r="F120" s="2">
        <v>11</v>
      </c>
      <c r="G120" s="2">
        <v>96</v>
      </c>
      <c r="H120" s="2">
        <v>332</v>
      </c>
      <c r="I120" s="2">
        <v>9</v>
      </c>
      <c r="J120" s="2">
        <v>97</v>
      </c>
      <c r="K120" s="2">
        <v>774</v>
      </c>
      <c r="L120" s="2">
        <v>62</v>
      </c>
      <c r="M120" s="2">
        <v>92</v>
      </c>
      <c r="N120" s="4">
        <v>196.8</v>
      </c>
      <c r="O120" s="3">
        <v>16.899999999999999</v>
      </c>
      <c r="P120" s="41">
        <v>7.43</v>
      </c>
      <c r="Q120" s="41">
        <v>7.19</v>
      </c>
      <c r="R120" s="41">
        <v>1.9750000000000001</v>
      </c>
      <c r="S120" s="41">
        <v>1.7729999999999999</v>
      </c>
      <c r="AC120" s="38">
        <v>13</v>
      </c>
      <c r="AD120" s="38">
        <v>100</v>
      </c>
      <c r="AE120" s="2">
        <v>6894</v>
      </c>
      <c r="AF120" s="2">
        <v>56229</v>
      </c>
      <c r="AG120" s="2">
        <f>SUM(AE120:AF120)</f>
        <v>63123</v>
      </c>
      <c r="AH120" s="3">
        <f t="shared" ref="AH120:AH131" si="52">AF120/C120</f>
        <v>0.53453176542165348</v>
      </c>
      <c r="AI120" s="3">
        <f>AE120/C120</f>
        <v>6.5536680197351538E-2</v>
      </c>
      <c r="AJ120" s="76">
        <f>D120/$D$2</f>
        <v>0.61690909090909096</v>
      </c>
      <c r="AK120" s="77">
        <f>(D120*E120)/1000</f>
        <v>1075.5809999999999</v>
      </c>
      <c r="AL120" s="78">
        <f>(AK120)/$F$3</f>
        <v>0.65186727272727263</v>
      </c>
      <c r="AM120" s="79">
        <f>(D120*H120)/1000</f>
        <v>1126.4760000000001</v>
      </c>
      <c r="AN120" s="78">
        <f>(AM120)/$H$3</f>
        <v>0.68271272727272736</v>
      </c>
      <c r="AO120" s="103">
        <f>(0.8*D120*H120)/60</f>
        <v>15019.68</v>
      </c>
    </row>
    <row r="121" spans="2:41" x14ac:dyDescent="0.2">
      <c r="B121" s="1" t="s">
        <v>43</v>
      </c>
      <c r="C121" s="2">
        <v>111718</v>
      </c>
      <c r="D121" s="2">
        <v>3990</v>
      </c>
      <c r="E121" s="2">
        <v>317</v>
      </c>
      <c r="F121" s="2">
        <v>19</v>
      </c>
      <c r="G121" s="2">
        <v>93</v>
      </c>
      <c r="H121" s="2">
        <v>312</v>
      </c>
      <c r="I121" s="2">
        <v>7</v>
      </c>
      <c r="J121" s="2">
        <v>98</v>
      </c>
      <c r="K121" s="2">
        <v>745</v>
      </c>
      <c r="L121" s="2">
        <v>37</v>
      </c>
      <c r="M121" s="2">
        <v>94</v>
      </c>
      <c r="N121" s="3">
        <v>178.2</v>
      </c>
      <c r="O121" s="3">
        <v>16.8</v>
      </c>
      <c r="P121" s="41">
        <v>7.47</v>
      </c>
      <c r="Q121" s="41">
        <v>7.18</v>
      </c>
      <c r="R121" s="41">
        <v>1.93</v>
      </c>
      <c r="S121" s="41">
        <v>1.7909999999999999</v>
      </c>
      <c r="AC121" s="39">
        <v>24</v>
      </c>
      <c r="AD121" s="39">
        <v>197</v>
      </c>
      <c r="AE121" s="2">
        <v>7874</v>
      </c>
      <c r="AF121" s="2">
        <v>49858</v>
      </c>
      <c r="AG121" s="2">
        <f t="shared" ref="AG121:AG131" si="53">SUM(AE121:AF121)</f>
        <v>57732</v>
      </c>
      <c r="AH121" s="3">
        <f t="shared" si="52"/>
        <v>0.44628439463649544</v>
      </c>
      <c r="AI121" s="3">
        <f t="shared" ref="AI121:AI131" si="54">AE121/C121</f>
        <v>7.0481032599939139E-2</v>
      </c>
      <c r="AJ121" s="76">
        <f t="shared" ref="AJ121:AJ131" si="55">D121/$D$2</f>
        <v>0.72545454545454546</v>
      </c>
      <c r="AK121" s="77">
        <f t="shared" ref="AK121:AK131" si="56">(D121*E121)/1000</f>
        <v>1264.83</v>
      </c>
      <c r="AL121" s="78">
        <f t="shared" ref="AL121:AL133" si="57">(AK121)/$F$3</f>
        <v>0.76656363636363634</v>
      </c>
      <c r="AM121" s="79">
        <f t="shared" ref="AM121:AM131" si="58">(D121*H121)/1000</f>
        <v>1244.8800000000001</v>
      </c>
      <c r="AN121" s="78">
        <f t="shared" ref="AN121:AN133" si="59">(AM121)/$H$3</f>
        <v>0.75447272727272729</v>
      </c>
      <c r="AO121" s="103">
        <f t="shared" ref="AO121:AO131" si="60">(0.8*D121*H121)/60</f>
        <v>16598.400000000001</v>
      </c>
    </row>
    <row r="122" spans="2:41" x14ac:dyDescent="0.2">
      <c r="B122" s="1" t="s">
        <v>44</v>
      </c>
      <c r="C122" s="2">
        <v>116757</v>
      </c>
      <c r="D122" s="2">
        <v>3766</v>
      </c>
      <c r="E122" s="2">
        <v>482</v>
      </c>
      <c r="F122" s="2">
        <v>14</v>
      </c>
      <c r="G122" s="2">
        <v>96</v>
      </c>
      <c r="H122" s="2">
        <v>344</v>
      </c>
      <c r="I122" s="2">
        <v>7</v>
      </c>
      <c r="J122" s="2">
        <v>98</v>
      </c>
      <c r="K122" s="2">
        <v>1159</v>
      </c>
      <c r="L122" s="2">
        <v>47</v>
      </c>
      <c r="M122" s="2">
        <v>95</v>
      </c>
      <c r="N122" s="3">
        <v>230</v>
      </c>
      <c r="O122" s="3">
        <v>16.829999999999998</v>
      </c>
      <c r="P122" s="41">
        <v>7.3</v>
      </c>
      <c r="Q122" s="41">
        <v>7</v>
      </c>
      <c r="R122" s="41">
        <v>1.9</v>
      </c>
      <c r="S122" s="41">
        <v>1.79</v>
      </c>
      <c r="AC122" s="39">
        <v>7</v>
      </c>
      <c r="AD122" s="39">
        <f>44.5+26</f>
        <v>70.5</v>
      </c>
      <c r="AE122" s="2">
        <v>7952</v>
      </c>
      <c r="AF122" s="2">
        <v>54863</v>
      </c>
      <c r="AG122" s="2">
        <f t="shared" si="53"/>
        <v>62815</v>
      </c>
      <c r="AH122" s="3">
        <f t="shared" si="52"/>
        <v>0.46989045624673464</v>
      </c>
      <c r="AI122" s="3">
        <f t="shared" si="54"/>
        <v>6.8107265517270907E-2</v>
      </c>
      <c r="AJ122" s="76">
        <f t="shared" si="55"/>
        <v>0.68472727272727274</v>
      </c>
      <c r="AK122" s="77">
        <f t="shared" si="56"/>
        <v>1815.212</v>
      </c>
      <c r="AL122" s="78">
        <f t="shared" si="57"/>
        <v>1.1001284848484849</v>
      </c>
      <c r="AM122" s="79">
        <f t="shared" si="58"/>
        <v>1295.5039999999999</v>
      </c>
      <c r="AN122" s="78">
        <f t="shared" si="59"/>
        <v>0.78515393939393929</v>
      </c>
      <c r="AO122" s="103">
        <f t="shared" si="60"/>
        <v>17273.386666666669</v>
      </c>
    </row>
    <row r="123" spans="2:41" x14ac:dyDescent="0.2">
      <c r="B123" s="1" t="s">
        <v>45</v>
      </c>
      <c r="C123" s="2">
        <v>135922</v>
      </c>
      <c r="D123" s="2">
        <v>4531</v>
      </c>
      <c r="E123" s="2">
        <v>353</v>
      </c>
      <c r="F123" s="2">
        <v>16</v>
      </c>
      <c r="G123" s="2">
        <v>95</v>
      </c>
      <c r="H123" s="2">
        <v>352</v>
      </c>
      <c r="I123" s="2">
        <v>8</v>
      </c>
      <c r="J123" s="2">
        <v>97</v>
      </c>
      <c r="K123" s="2">
        <v>811</v>
      </c>
      <c r="L123" s="2">
        <v>61</v>
      </c>
      <c r="M123" s="2">
        <v>92</v>
      </c>
      <c r="N123" s="3">
        <v>199.5</v>
      </c>
      <c r="O123" s="3">
        <v>18</v>
      </c>
      <c r="P123" s="41">
        <v>7.23</v>
      </c>
      <c r="Q123" s="41">
        <v>7.07</v>
      </c>
      <c r="R123" s="41">
        <v>1.91</v>
      </c>
      <c r="S123" s="41">
        <v>1.7709999999999999</v>
      </c>
      <c r="AC123" s="39">
        <v>17</v>
      </c>
      <c r="AD123" s="39">
        <f>26+172</f>
        <v>198</v>
      </c>
      <c r="AE123" s="2">
        <v>9221</v>
      </c>
      <c r="AF123" s="2">
        <v>54227</v>
      </c>
      <c r="AG123" s="2">
        <f t="shared" si="53"/>
        <v>63448</v>
      </c>
      <c r="AH123" s="3">
        <f t="shared" si="52"/>
        <v>0.39895675460926122</v>
      </c>
      <c r="AI123" s="3">
        <f t="shared" si="54"/>
        <v>6.7840379040920523E-2</v>
      </c>
      <c r="AJ123" s="76">
        <f t="shared" si="55"/>
        <v>0.82381818181818178</v>
      </c>
      <c r="AK123" s="77">
        <f t="shared" si="56"/>
        <v>1599.443</v>
      </c>
      <c r="AL123" s="78">
        <f t="shared" si="57"/>
        <v>0.96935939393939397</v>
      </c>
      <c r="AM123" s="79">
        <f t="shared" si="58"/>
        <v>1594.912</v>
      </c>
      <c r="AN123" s="78">
        <f t="shared" si="59"/>
        <v>0.96661333333333332</v>
      </c>
      <c r="AO123" s="103">
        <f t="shared" si="60"/>
        <v>21265.493333333336</v>
      </c>
    </row>
    <row r="124" spans="2:41" x14ac:dyDescent="0.2">
      <c r="B124" s="1" t="s">
        <v>46</v>
      </c>
      <c r="C124" s="2">
        <v>146387</v>
      </c>
      <c r="D124" s="2">
        <v>4722</v>
      </c>
      <c r="E124" s="2">
        <v>270</v>
      </c>
      <c r="F124" s="2">
        <v>19</v>
      </c>
      <c r="G124" s="2">
        <v>92</v>
      </c>
      <c r="H124" s="2">
        <v>282</v>
      </c>
      <c r="I124" s="2">
        <v>7</v>
      </c>
      <c r="J124" s="2">
        <v>97</v>
      </c>
      <c r="K124" s="2">
        <v>684</v>
      </c>
      <c r="L124" s="2">
        <v>59</v>
      </c>
      <c r="M124" s="2">
        <v>91</v>
      </c>
      <c r="N124" s="3">
        <v>120.6</v>
      </c>
      <c r="O124" s="3">
        <v>18.7</v>
      </c>
      <c r="P124" s="41">
        <v>7.32</v>
      </c>
      <c r="Q124" s="41">
        <v>7.19</v>
      </c>
      <c r="R124" s="41">
        <v>1.9419999999999999</v>
      </c>
      <c r="S124" s="41">
        <v>1.7350000000000001</v>
      </c>
      <c r="AC124" s="39">
        <v>11</v>
      </c>
      <c r="AD124" s="39">
        <f>74+118</f>
        <v>192</v>
      </c>
      <c r="AE124" s="2">
        <v>10358</v>
      </c>
      <c r="AF124" s="2">
        <v>52278</v>
      </c>
      <c r="AG124" s="2">
        <f t="shared" si="53"/>
        <v>62636</v>
      </c>
      <c r="AH124" s="3">
        <f t="shared" si="52"/>
        <v>0.35712187557638314</v>
      </c>
      <c r="AI124" s="3">
        <f t="shared" si="54"/>
        <v>7.0757649244809984E-2</v>
      </c>
      <c r="AJ124" s="76">
        <f t="shared" si="55"/>
        <v>0.8585454545454545</v>
      </c>
      <c r="AK124" s="77">
        <f t="shared" si="56"/>
        <v>1274.94</v>
      </c>
      <c r="AL124" s="78">
        <f t="shared" si="57"/>
        <v>0.77269090909090909</v>
      </c>
      <c r="AM124" s="79">
        <f t="shared" si="58"/>
        <v>1331.604</v>
      </c>
      <c r="AN124" s="78">
        <f t="shared" si="59"/>
        <v>0.80703272727272735</v>
      </c>
      <c r="AO124" s="103">
        <f t="shared" si="60"/>
        <v>17754.720000000005</v>
      </c>
    </row>
    <row r="125" spans="2:41" x14ac:dyDescent="0.2">
      <c r="B125" s="1" t="s">
        <v>47</v>
      </c>
      <c r="C125" s="2">
        <v>145640</v>
      </c>
      <c r="D125" s="2">
        <v>4855</v>
      </c>
      <c r="E125" s="2">
        <v>285</v>
      </c>
      <c r="F125" s="2">
        <v>19</v>
      </c>
      <c r="G125" s="2">
        <v>92</v>
      </c>
      <c r="H125" s="2">
        <v>272</v>
      </c>
      <c r="I125" s="2">
        <v>4</v>
      </c>
      <c r="J125" s="2">
        <v>98</v>
      </c>
      <c r="K125" s="2">
        <v>676</v>
      </c>
      <c r="L125" s="2">
        <v>40</v>
      </c>
      <c r="M125" s="2">
        <v>92</v>
      </c>
      <c r="N125" s="3">
        <v>209.3</v>
      </c>
      <c r="O125" s="3">
        <v>18.100000000000001</v>
      </c>
      <c r="P125" s="41">
        <v>8.1</v>
      </c>
      <c r="Q125" s="41">
        <v>7.63</v>
      </c>
      <c r="R125" s="41">
        <v>1.9119999999999999</v>
      </c>
      <c r="S125" s="41">
        <v>1.633</v>
      </c>
      <c r="AC125" s="39">
        <v>6</v>
      </c>
      <c r="AD125" s="39">
        <v>165</v>
      </c>
      <c r="AE125" s="2">
        <v>10511</v>
      </c>
      <c r="AF125" s="2">
        <v>58337</v>
      </c>
      <c r="AG125" s="2">
        <f t="shared" si="53"/>
        <v>68848</v>
      </c>
      <c r="AH125" s="3">
        <f t="shared" si="52"/>
        <v>0.40055616588849219</v>
      </c>
      <c r="AI125" s="3">
        <f t="shared" si="54"/>
        <v>7.2171106838780558E-2</v>
      </c>
      <c r="AJ125" s="76">
        <f t="shared" si="55"/>
        <v>0.88272727272727269</v>
      </c>
      <c r="AK125" s="77">
        <f t="shared" si="56"/>
        <v>1383.675</v>
      </c>
      <c r="AL125" s="78">
        <f t="shared" si="57"/>
        <v>0.83859090909090905</v>
      </c>
      <c r="AM125" s="79">
        <f t="shared" si="58"/>
        <v>1320.56</v>
      </c>
      <c r="AN125" s="78">
        <f t="shared" si="59"/>
        <v>0.80033939393939391</v>
      </c>
      <c r="AO125" s="103">
        <f t="shared" si="60"/>
        <v>17607.466666666667</v>
      </c>
    </row>
    <row r="126" spans="2:41" x14ac:dyDescent="0.2">
      <c r="B126" s="1" t="s">
        <v>48</v>
      </c>
      <c r="C126" s="2">
        <v>141396</v>
      </c>
      <c r="D126" s="2">
        <v>4561</v>
      </c>
      <c r="E126" s="2">
        <v>254</v>
      </c>
      <c r="F126" s="2">
        <v>16</v>
      </c>
      <c r="G126" s="2">
        <v>93</v>
      </c>
      <c r="H126" s="2">
        <v>265</v>
      </c>
      <c r="I126" s="2">
        <v>5</v>
      </c>
      <c r="J126" s="2">
        <v>98</v>
      </c>
      <c r="K126" s="2">
        <v>602</v>
      </c>
      <c r="L126" s="2">
        <v>35</v>
      </c>
      <c r="M126" s="2">
        <v>94</v>
      </c>
      <c r="N126" s="3">
        <v>172.8</v>
      </c>
      <c r="O126" s="3">
        <v>17.899999999999999</v>
      </c>
      <c r="P126" s="41">
        <v>7.85</v>
      </c>
      <c r="Q126" s="41">
        <v>7.71</v>
      </c>
      <c r="R126" s="41">
        <v>2.0110000000000001</v>
      </c>
      <c r="S126" s="41">
        <v>1.782</v>
      </c>
      <c r="AC126" s="39">
        <v>6</v>
      </c>
      <c r="AD126" s="39">
        <v>165</v>
      </c>
      <c r="AE126" s="2">
        <v>9583</v>
      </c>
      <c r="AF126" s="2">
        <v>51205</v>
      </c>
      <c r="AG126" s="2">
        <f t="shared" si="53"/>
        <v>60788</v>
      </c>
      <c r="AH126" s="3">
        <f t="shared" si="52"/>
        <v>0.36213895725480211</v>
      </c>
      <c r="AI126" s="3">
        <f t="shared" si="54"/>
        <v>6.7774194460946555E-2</v>
      </c>
      <c r="AJ126" s="76">
        <f t="shared" si="55"/>
        <v>0.82927272727272727</v>
      </c>
      <c r="AK126" s="77">
        <f t="shared" si="56"/>
        <v>1158.4939999999999</v>
      </c>
      <c r="AL126" s="78">
        <f t="shared" si="57"/>
        <v>0.70211757575757572</v>
      </c>
      <c r="AM126" s="79">
        <f t="shared" si="58"/>
        <v>1208.665</v>
      </c>
      <c r="AN126" s="78">
        <f t="shared" si="59"/>
        <v>0.73252424242424241</v>
      </c>
      <c r="AO126" s="103">
        <f t="shared" si="60"/>
        <v>16115.533333333333</v>
      </c>
    </row>
    <row r="127" spans="2:41" x14ac:dyDescent="0.2">
      <c r="B127" s="1" t="s">
        <v>49</v>
      </c>
      <c r="C127" s="2">
        <v>140852</v>
      </c>
      <c r="D127" s="2">
        <v>4544</v>
      </c>
      <c r="E127" s="2">
        <v>217</v>
      </c>
      <c r="F127" s="2">
        <v>13</v>
      </c>
      <c r="G127" s="2">
        <v>93</v>
      </c>
      <c r="H127" s="2">
        <v>333</v>
      </c>
      <c r="I127" s="2">
        <v>8</v>
      </c>
      <c r="J127" s="2">
        <v>97</v>
      </c>
      <c r="K127" s="2">
        <v>550</v>
      </c>
      <c r="L127" s="2">
        <v>21</v>
      </c>
      <c r="M127" s="2">
        <v>96</v>
      </c>
      <c r="N127" s="3">
        <v>162.69999999999999</v>
      </c>
      <c r="O127" s="3">
        <v>18</v>
      </c>
      <c r="P127" s="41">
        <v>7.99</v>
      </c>
      <c r="Q127" s="41">
        <v>7.75</v>
      </c>
      <c r="R127" s="41">
        <v>1.8069999999999999</v>
      </c>
      <c r="S127" s="41">
        <v>1.752</v>
      </c>
      <c r="AC127" s="39">
        <v>19</v>
      </c>
      <c r="AD127" s="39">
        <v>271</v>
      </c>
      <c r="AE127" s="2">
        <v>9975</v>
      </c>
      <c r="AF127" s="2">
        <v>54696</v>
      </c>
      <c r="AG127" s="2">
        <f t="shared" si="53"/>
        <v>64671</v>
      </c>
      <c r="AH127" s="3">
        <f t="shared" si="52"/>
        <v>0.38832249453326895</v>
      </c>
      <c r="AI127" s="3">
        <f t="shared" si="54"/>
        <v>7.0819015704427349E-2</v>
      </c>
      <c r="AJ127" s="76">
        <f t="shared" si="55"/>
        <v>0.82618181818181813</v>
      </c>
      <c r="AK127" s="77">
        <f t="shared" si="56"/>
        <v>986.048</v>
      </c>
      <c r="AL127" s="78">
        <f t="shared" si="57"/>
        <v>0.59760484848484852</v>
      </c>
      <c r="AM127" s="79">
        <f t="shared" si="58"/>
        <v>1513.152</v>
      </c>
      <c r="AN127" s="78">
        <f t="shared" si="59"/>
        <v>0.9170618181818182</v>
      </c>
      <c r="AO127" s="103">
        <f t="shared" si="60"/>
        <v>20175.36</v>
      </c>
    </row>
    <row r="128" spans="2:41" x14ac:dyDescent="0.2">
      <c r="B128" s="1" t="s">
        <v>50</v>
      </c>
      <c r="C128" s="2">
        <v>137853</v>
      </c>
      <c r="D128" s="2">
        <v>4595</v>
      </c>
      <c r="E128" s="2">
        <v>259</v>
      </c>
      <c r="F128" s="2">
        <v>13</v>
      </c>
      <c r="G128" s="2">
        <v>94</v>
      </c>
      <c r="H128" s="2">
        <v>286</v>
      </c>
      <c r="I128" s="2">
        <v>14</v>
      </c>
      <c r="J128" s="2">
        <v>95</v>
      </c>
      <c r="K128" s="2">
        <v>526</v>
      </c>
      <c r="L128" s="2">
        <v>30</v>
      </c>
      <c r="M128" s="2">
        <v>95</v>
      </c>
      <c r="N128" s="3">
        <v>184.3</v>
      </c>
      <c r="O128" s="3">
        <v>16.5</v>
      </c>
      <c r="P128" s="41">
        <v>7.94</v>
      </c>
      <c r="Q128" s="41">
        <v>7.94</v>
      </c>
      <c r="R128" s="41">
        <v>1.986</v>
      </c>
      <c r="S128" s="41">
        <v>1.7649999999999999</v>
      </c>
      <c r="AC128" s="39">
        <v>8</v>
      </c>
      <c r="AD128" s="39">
        <v>134</v>
      </c>
      <c r="AE128" s="2">
        <v>9903</v>
      </c>
      <c r="AF128" s="2">
        <v>49918</v>
      </c>
      <c r="AG128" s="2">
        <f t="shared" si="53"/>
        <v>59821</v>
      </c>
      <c r="AH128" s="3">
        <f t="shared" si="52"/>
        <v>0.36211036393839813</v>
      </c>
      <c r="AI128" s="3">
        <f t="shared" si="54"/>
        <v>7.183739200452656E-2</v>
      </c>
      <c r="AJ128" s="76">
        <f t="shared" si="55"/>
        <v>0.83545454545454545</v>
      </c>
      <c r="AK128" s="77">
        <f t="shared" si="56"/>
        <v>1190.105</v>
      </c>
      <c r="AL128" s="78">
        <f t="shared" si="57"/>
        <v>0.72127575757575757</v>
      </c>
      <c r="AM128" s="79">
        <f t="shared" si="58"/>
        <v>1314.17</v>
      </c>
      <c r="AN128" s="78">
        <f t="shared" si="59"/>
        <v>0.79646666666666666</v>
      </c>
      <c r="AO128" s="103">
        <f t="shared" si="60"/>
        <v>17522.266666666666</v>
      </c>
    </row>
    <row r="129" spans="2:41" x14ac:dyDescent="0.2">
      <c r="B129" s="1" t="s">
        <v>51</v>
      </c>
      <c r="C129" s="2">
        <v>143114</v>
      </c>
      <c r="D129" s="2">
        <v>4617</v>
      </c>
      <c r="E129" s="2">
        <v>312</v>
      </c>
      <c r="F129" s="2">
        <v>13</v>
      </c>
      <c r="G129" s="2">
        <v>95</v>
      </c>
      <c r="H129" s="2">
        <v>282</v>
      </c>
      <c r="I129" s="2">
        <v>6</v>
      </c>
      <c r="J129" s="2">
        <v>98</v>
      </c>
      <c r="K129" s="2">
        <v>647</v>
      </c>
      <c r="L129" s="2">
        <v>31</v>
      </c>
      <c r="M129" s="2">
        <v>95</v>
      </c>
      <c r="N129" s="3">
        <v>145.30000000000001</v>
      </c>
      <c r="O129" s="3">
        <v>16.3</v>
      </c>
      <c r="P129" s="41">
        <v>8.1999999999999993</v>
      </c>
      <c r="Q129" s="41">
        <v>7.9</v>
      </c>
      <c r="R129" s="41">
        <v>2.0299999999999998</v>
      </c>
      <c r="S129" s="41">
        <v>1.6890000000000001</v>
      </c>
      <c r="AC129" s="39">
        <v>9</v>
      </c>
      <c r="AD129" s="39">
        <f>124+7</f>
        <v>131</v>
      </c>
      <c r="AE129" s="2">
        <v>9924</v>
      </c>
      <c r="AF129" s="2">
        <v>62337</v>
      </c>
      <c r="AG129" s="2">
        <f t="shared" si="53"/>
        <v>72261</v>
      </c>
      <c r="AH129" s="3">
        <f t="shared" si="52"/>
        <v>0.43557583464930055</v>
      </c>
      <c r="AI129" s="3">
        <f t="shared" si="54"/>
        <v>6.9343320709364567E-2</v>
      </c>
      <c r="AJ129" s="76">
        <f t="shared" si="55"/>
        <v>0.83945454545454545</v>
      </c>
      <c r="AK129" s="77">
        <f t="shared" si="56"/>
        <v>1440.5039999999999</v>
      </c>
      <c r="AL129" s="78">
        <f t="shared" si="57"/>
        <v>0.87303272727272718</v>
      </c>
      <c r="AM129" s="79">
        <f t="shared" si="58"/>
        <v>1301.9939999999999</v>
      </c>
      <c r="AN129" s="78">
        <f t="shared" si="59"/>
        <v>0.78908727272727264</v>
      </c>
      <c r="AO129" s="103">
        <f t="shared" si="60"/>
        <v>17359.920000000002</v>
      </c>
    </row>
    <row r="130" spans="2:41" x14ac:dyDescent="0.2">
      <c r="B130" s="30" t="s">
        <v>52</v>
      </c>
      <c r="C130" s="2">
        <v>131143</v>
      </c>
      <c r="D130" s="2">
        <v>4371</v>
      </c>
      <c r="E130" s="2">
        <v>323</v>
      </c>
      <c r="F130" s="2">
        <v>8</v>
      </c>
      <c r="G130" s="2">
        <v>97</v>
      </c>
      <c r="H130" s="2">
        <v>335</v>
      </c>
      <c r="I130" s="2">
        <v>4</v>
      </c>
      <c r="J130" s="2">
        <v>99</v>
      </c>
      <c r="K130" s="2">
        <v>752</v>
      </c>
      <c r="L130" s="2">
        <v>27</v>
      </c>
      <c r="M130" s="2">
        <v>96</v>
      </c>
      <c r="N130" s="3">
        <v>201.8</v>
      </c>
      <c r="O130" s="3">
        <v>16</v>
      </c>
      <c r="P130" s="41">
        <v>8.6</v>
      </c>
      <c r="Q130" s="41">
        <v>8</v>
      </c>
      <c r="R130" s="41">
        <v>2.0230000000000001</v>
      </c>
      <c r="S130" s="41">
        <v>1.573</v>
      </c>
      <c r="AC130" s="39">
        <v>2</v>
      </c>
      <c r="AD130" s="39">
        <v>7</v>
      </c>
      <c r="AE130" s="2">
        <v>9469</v>
      </c>
      <c r="AF130" s="2">
        <v>58758</v>
      </c>
      <c r="AG130" s="2">
        <f t="shared" si="53"/>
        <v>68227</v>
      </c>
      <c r="AH130" s="3">
        <f t="shared" si="52"/>
        <v>0.448045263567251</v>
      </c>
      <c r="AI130" s="3">
        <f t="shared" si="54"/>
        <v>7.2203625050517375E-2</v>
      </c>
      <c r="AJ130" s="76">
        <f t="shared" si="55"/>
        <v>0.79472727272727273</v>
      </c>
      <c r="AK130" s="77">
        <f t="shared" si="56"/>
        <v>1411.8330000000001</v>
      </c>
      <c r="AL130" s="78">
        <f t="shared" si="57"/>
        <v>0.85565636363636366</v>
      </c>
      <c r="AM130" s="79">
        <f t="shared" si="58"/>
        <v>1464.2850000000001</v>
      </c>
      <c r="AN130" s="78">
        <f t="shared" si="59"/>
        <v>0.88744545454545465</v>
      </c>
      <c r="AO130" s="103">
        <f t="shared" si="60"/>
        <v>19523.8</v>
      </c>
    </row>
    <row r="131" spans="2:41" ht="13.5" thickBot="1" x14ac:dyDescent="0.25">
      <c r="B131" s="32" t="s">
        <v>53</v>
      </c>
      <c r="C131" s="2">
        <v>138078</v>
      </c>
      <c r="D131" s="2">
        <v>4454</v>
      </c>
      <c r="E131" s="2">
        <v>259</v>
      </c>
      <c r="F131" s="2">
        <v>11</v>
      </c>
      <c r="G131" s="2">
        <v>96</v>
      </c>
      <c r="H131" s="2">
        <v>292</v>
      </c>
      <c r="I131" s="2">
        <v>3</v>
      </c>
      <c r="J131" s="2">
        <v>99</v>
      </c>
      <c r="K131" s="2">
        <v>700</v>
      </c>
      <c r="L131" s="2">
        <v>29</v>
      </c>
      <c r="M131" s="2">
        <v>95</v>
      </c>
      <c r="N131" s="3">
        <v>189.5</v>
      </c>
      <c r="O131" s="3">
        <v>16.899999999999999</v>
      </c>
      <c r="P131" s="41">
        <v>8.4</v>
      </c>
      <c r="Q131" s="41">
        <v>8.4</v>
      </c>
      <c r="R131" s="41">
        <v>2.0019999999999998</v>
      </c>
      <c r="S131" s="41">
        <v>1.772</v>
      </c>
      <c r="AC131" s="40">
        <v>6</v>
      </c>
      <c r="AD131" s="40">
        <f>9+9+30+15+120+3</f>
        <v>186</v>
      </c>
      <c r="AE131" s="2">
        <v>9730</v>
      </c>
      <c r="AF131" s="2">
        <v>61689</v>
      </c>
      <c r="AG131" s="2">
        <f t="shared" si="53"/>
        <v>71419</v>
      </c>
      <c r="AH131" s="3">
        <f t="shared" si="52"/>
        <v>0.4467692173988615</v>
      </c>
      <c r="AI131" s="3">
        <f t="shared" si="54"/>
        <v>7.0467416967221419E-2</v>
      </c>
      <c r="AJ131" s="76">
        <f t="shared" si="55"/>
        <v>0.80981818181818177</v>
      </c>
      <c r="AK131" s="77">
        <f t="shared" si="56"/>
        <v>1153.586</v>
      </c>
      <c r="AL131" s="78">
        <f t="shared" si="57"/>
        <v>0.69914303030303027</v>
      </c>
      <c r="AM131" s="79">
        <f t="shared" si="58"/>
        <v>1300.568</v>
      </c>
      <c r="AN131" s="78">
        <f t="shared" si="59"/>
        <v>0.78822303030303031</v>
      </c>
      <c r="AO131" s="103">
        <f t="shared" si="60"/>
        <v>17340.906666666666</v>
      </c>
    </row>
    <row r="132" spans="2:41" ht="13.5" thickTop="1" x14ac:dyDescent="0.2">
      <c r="B132" s="31" t="s">
        <v>86</v>
      </c>
      <c r="C132" s="6">
        <f t="shared" ref="C132:S132" si="61">SUM(C120:C131)</f>
        <v>1594053</v>
      </c>
      <c r="D132" s="6">
        <f t="shared" si="61"/>
        <v>52399</v>
      </c>
      <c r="E132" s="6">
        <f t="shared" si="61"/>
        <v>3648</v>
      </c>
      <c r="F132" s="6">
        <f>SUM(F120:F131)</f>
        <v>172</v>
      </c>
      <c r="G132" s="6">
        <f>SUM(G120:G131)</f>
        <v>1132</v>
      </c>
      <c r="H132" s="6">
        <f>SUM(H120:H131)</f>
        <v>3687</v>
      </c>
      <c r="I132" s="6">
        <f>SUM(I120:I131)</f>
        <v>82</v>
      </c>
      <c r="J132" s="6">
        <f>SUM(J120:J131)</f>
        <v>1171</v>
      </c>
      <c r="K132" s="6">
        <f t="shared" si="61"/>
        <v>8626</v>
      </c>
      <c r="L132" s="6">
        <f>SUM(L120:L131)</f>
        <v>479</v>
      </c>
      <c r="M132" s="6">
        <f>SUM(M120:M131)</f>
        <v>1127</v>
      </c>
      <c r="N132" s="6">
        <f t="shared" si="61"/>
        <v>2190.8000000000002</v>
      </c>
      <c r="O132" s="6">
        <f t="shared" si="61"/>
        <v>206.93000000000004</v>
      </c>
      <c r="P132" s="35">
        <f t="shared" si="61"/>
        <v>93.830000000000013</v>
      </c>
      <c r="Q132" s="35">
        <f t="shared" si="61"/>
        <v>90.960000000000022</v>
      </c>
      <c r="R132" s="35">
        <f t="shared" si="61"/>
        <v>23.427999999999997</v>
      </c>
      <c r="S132" s="35">
        <f t="shared" si="61"/>
        <v>20.826000000000001</v>
      </c>
      <c r="AC132" s="6">
        <f>SUM(AC120:AC131)</f>
        <v>128</v>
      </c>
      <c r="AD132" s="6">
        <f>SUM(AD120:AD131)</f>
        <v>1816.5</v>
      </c>
      <c r="AE132" s="6">
        <f t="shared" ref="AE132:AI132" si="62">SUM(AE120:AE131)</f>
        <v>111394</v>
      </c>
      <c r="AF132" s="6">
        <f t="shared" si="62"/>
        <v>664395</v>
      </c>
      <c r="AG132" s="6">
        <f t="shared" si="62"/>
        <v>775789</v>
      </c>
      <c r="AH132" s="35">
        <f t="shared" si="62"/>
        <v>5.0503035437209016</v>
      </c>
      <c r="AI132" s="35">
        <f t="shared" si="62"/>
        <v>0.83733907833607657</v>
      </c>
      <c r="AJ132" s="80"/>
      <c r="AK132" s="81"/>
      <c r="AL132" s="82"/>
      <c r="AM132" s="83"/>
      <c r="AN132" s="82"/>
      <c r="AO132" s="104"/>
    </row>
    <row r="133" spans="2:41" ht="13.5" thickBot="1" x14ac:dyDescent="0.25">
      <c r="B133" s="7" t="s">
        <v>87</v>
      </c>
      <c r="C133" s="8">
        <f>AVERAGE(C120:C131)</f>
        <v>132837.75</v>
      </c>
      <c r="D133" s="8">
        <f t="shared" ref="D133:O133" si="63">AVERAGE(D120:D131)</f>
        <v>4366.583333333333</v>
      </c>
      <c r="E133" s="8">
        <f t="shared" si="63"/>
        <v>304</v>
      </c>
      <c r="F133" s="8">
        <f>AVERAGE(F120:F131)</f>
        <v>14.333333333333334</v>
      </c>
      <c r="G133" s="8">
        <f>AVERAGE(G120:G131)</f>
        <v>94.333333333333329</v>
      </c>
      <c r="H133" s="8">
        <f>AVERAGE(H120:H131)</f>
        <v>307.25</v>
      </c>
      <c r="I133" s="8">
        <f>AVERAGE(I120:I131)</f>
        <v>6.833333333333333</v>
      </c>
      <c r="J133" s="8">
        <f>AVERAGE(J120:J131)</f>
        <v>97.583333333333329</v>
      </c>
      <c r="K133" s="8">
        <f t="shared" si="63"/>
        <v>718.83333333333337</v>
      </c>
      <c r="L133" s="8">
        <f>AVERAGE(L120:L131)</f>
        <v>39.916666666666664</v>
      </c>
      <c r="M133" s="8">
        <f>AVERAGE(M120:M131)</f>
        <v>93.916666666666671</v>
      </c>
      <c r="N133" s="8">
        <f t="shared" si="63"/>
        <v>182.56666666666669</v>
      </c>
      <c r="O133" s="8">
        <f t="shared" si="63"/>
        <v>17.244166666666668</v>
      </c>
      <c r="P133" s="33">
        <f>AVERAGE(P120:P131)</f>
        <v>7.8191666666666677</v>
      </c>
      <c r="Q133" s="33">
        <f>AVERAGE(Q120:Q131)</f>
        <v>7.5800000000000018</v>
      </c>
      <c r="R133" s="33">
        <f>AVERAGE(R120:R131)</f>
        <v>1.952333333333333</v>
      </c>
      <c r="S133" s="33">
        <f>AVERAGE(S120:S131)</f>
        <v>1.7355</v>
      </c>
      <c r="AC133" s="8"/>
      <c r="AD133" s="8"/>
      <c r="AE133" s="8">
        <f>AVERAGE(AE120:AE131)</f>
        <v>9282.8333333333339</v>
      </c>
      <c r="AF133" s="8">
        <f>AVERAGE(AF120:AF131)</f>
        <v>55366.25</v>
      </c>
      <c r="AG133" s="8">
        <f>AVERAGE(AG120:AG131)</f>
        <v>64649.083333333336</v>
      </c>
      <c r="AH133" s="33">
        <f>AVERAGE(AH120:AH131)</f>
        <v>0.42085862864340845</v>
      </c>
      <c r="AI133" s="33">
        <f t="shared" ref="AI133" si="64">AVERAGE(AI120:AI131)</f>
        <v>6.9778256528006385E-2</v>
      </c>
      <c r="AJ133" s="84">
        <f t="shared" ref="AJ133" si="65">D133/$D$2</f>
        <v>0.79392424242424242</v>
      </c>
      <c r="AK133" s="85">
        <f t="shared" ref="AK133" si="66">(D133*E133)/1000</f>
        <v>1327.4413333333332</v>
      </c>
      <c r="AL133" s="86">
        <f t="shared" si="57"/>
        <v>0.80450989898989889</v>
      </c>
      <c r="AM133" s="87">
        <f t="shared" ref="AM133" si="67">(D133*H133)/1000</f>
        <v>1341.6327291666664</v>
      </c>
      <c r="AN133" s="86">
        <f t="shared" si="59"/>
        <v>0.81311074494949476</v>
      </c>
      <c r="AO133" s="105">
        <f>AVERAGE(AO120:AO131)</f>
        <v>17796.411111111109</v>
      </c>
    </row>
    <row r="134" spans="2:41" ht="13.5" thickTop="1" x14ac:dyDescent="0.2"/>
    <row r="136" spans="2:41" ht="13.5" thickBot="1" x14ac:dyDescent="0.25"/>
    <row r="137" spans="2:41" ht="13.5" thickTop="1" x14ac:dyDescent="0.2">
      <c r="B137" s="19" t="s">
        <v>5</v>
      </c>
      <c r="C137" s="20" t="s">
        <v>6</v>
      </c>
      <c r="D137" s="20" t="s">
        <v>6</v>
      </c>
      <c r="E137" s="20" t="s">
        <v>7</v>
      </c>
      <c r="F137" s="20" t="s">
        <v>8</v>
      </c>
      <c r="G137" s="42" t="s">
        <v>2</v>
      </c>
      <c r="H137" s="20" t="s">
        <v>9</v>
      </c>
      <c r="I137" s="20" t="s">
        <v>10</v>
      </c>
      <c r="J137" s="42" t="s">
        <v>3</v>
      </c>
      <c r="K137" s="20" t="s">
        <v>11</v>
      </c>
      <c r="L137" s="20" t="s">
        <v>12</v>
      </c>
      <c r="M137" s="42" t="s">
        <v>13</v>
      </c>
      <c r="N137" s="20" t="s">
        <v>15</v>
      </c>
      <c r="O137" s="21" t="s">
        <v>16</v>
      </c>
      <c r="P137" s="20" t="s">
        <v>66</v>
      </c>
      <c r="Q137" s="20" t="s">
        <v>67</v>
      </c>
      <c r="R137" s="20" t="s">
        <v>68</v>
      </c>
      <c r="S137" s="20" t="s">
        <v>69</v>
      </c>
      <c r="AC137" s="108" t="s">
        <v>56</v>
      </c>
      <c r="AD137" s="109"/>
      <c r="AE137" s="21" t="s">
        <v>70</v>
      </c>
      <c r="AF137" s="21" t="s">
        <v>71</v>
      </c>
      <c r="AG137" s="21" t="s">
        <v>39</v>
      </c>
      <c r="AH137" s="21" t="s">
        <v>14</v>
      </c>
      <c r="AI137" s="21" t="s">
        <v>70</v>
      </c>
      <c r="AJ137" s="68" t="s">
        <v>72</v>
      </c>
      <c r="AK137" s="69" t="s">
        <v>73</v>
      </c>
      <c r="AL137" s="70" t="s">
        <v>74</v>
      </c>
      <c r="AM137" s="71" t="s">
        <v>72</v>
      </c>
      <c r="AN137" s="70" t="s">
        <v>72</v>
      </c>
      <c r="AO137" s="68" t="s">
        <v>156</v>
      </c>
    </row>
    <row r="138" spans="2:41" ht="13.5" thickBot="1" x14ac:dyDescent="0.25">
      <c r="B138" s="15" t="s">
        <v>88</v>
      </c>
      <c r="C138" s="16" t="s">
        <v>18</v>
      </c>
      <c r="D138" s="17" t="s">
        <v>19</v>
      </c>
      <c r="E138" s="16" t="s">
        <v>20</v>
      </c>
      <c r="F138" s="16" t="s">
        <v>20</v>
      </c>
      <c r="G138" s="43" t="s">
        <v>21</v>
      </c>
      <c r="H138" s="16" t="s">
        <v>20</v>
      </c>
      <c r="I138" s="16" t="s">
        <v>20</v>
      </c>
      <c r="J138" s="43" t="s">
        <v>21</v>
      </c>
      <c r="K138" s="16" t="s">
        <v>20</v>
      </c>
      <c r="L138" s="16" t="s">
        <v>20</v>
      </c>
      <c r="M138" s="43" t="s">
        <v>21</v>
      </c>
      <c r="N138" s="16" t="s">
        <v>23</v>
      </c>
      <c r="O138" s="18" t="s">
        <v>24</v>
      </c>
      <c r="P138" s="16"/>
      <c r="Q138" s="16"/>
      <c r="R138" s="16"/>
      <c r="S138" s="16"/>
      <c r="AC138" s="37" t="s">
        <v>58</v>
      </c>
      <c r="AD138" s="37" t="s">
        <v>59</v>
      </c>
      <c r="AE138" s="17" t="s">
        <v>41</v>
      </c>
      <c r="AF138" s="17" t="s">
        <v>41</v>
      </c>
      <c r="AG138" s="17" t="s">
        <v>41</v>
      </c>
      <c r="AH138" s="17" t="s">
        <v>22</v>
      </c>
      <c r="AI138" s="17" t="s">
        <v>22</v>
      </c>
      <c r="AJ138" s="72" t="s">
        <v>6</v>
      </c>
      <c r="AK138" s="73" t="s">
        <v>76</v>
      </c>
      <c r="AL138" s="74" t="s">
        <v>77</v>
      </c>
      <c r="AM138" s="75" t="s">
        <v>78</v>
      </c>
      <c r="AN138" s="74" t="s">
        <v>79</v>
      </c>
      <c r="AO138" s="72" t="s">
        <v>157</v>
      </c>
    </row>
    <row r="139" spans="2:41" ht="13.5" thickTop="1" x14ac:dyDescent="0.2">
      <c r="B139" s="1" t="s">
        <v>42</v>
      </c>
      <c r="C139" s="2">
        <v>137366</v>
      </c>
      <c r="D139" s="2">
        <v>4579</v>
      </c>
      <c r="E139" s="2">
        <v>260</v>
      </c>
      <c r="F139" s="2">
        <v>12</v>
      </c>
      <c r="G139" s="2">
        <v>94</v>
      </c>
      <c r="H139" s="2">
        <v>283</v>
      </c>
      <c r="I139" s="2">
        <v>5</v>
      </c>
      <c r="J139" s="2">
        <v>98</v>
      </c>
      <c r="K139" s="2">
        <v>736</v>
      </c>
      <c r="L139" s="2">
        <v>36</v>
      </c>
      <c r="M139" s="2">
        <v>95</v>
      </c>
      <c r="N139" s="4">
        <v>180.7</v>
      </c>
      <c r="O139" s="3">
        <v>18</v>
      </c>
      <c r="P139" s="41">
        <v>8.73</v>
      </c>
      <c r="Q139" s="41">
        <v>8.31</v>
      </c>
      <c r="R139" s="41">
        <v>1.7370000000000001</v>
      </c>
      <c r="S139" s="41">
        <v>1.728</v>
      </c>
      <c r="AC139" s="38">
        <v>12</v>
      </c>
      <c r="AD139" s="38">
        <v>173</v>
      </c>
      <c r="AE139" s="2">
        <v>10862</v>
      </c>
      <c r="AF139" s="2">
        <v>55484</v>
      </c>
      <c r="AG139" s="2">
        <f>SUM(AE139:AF139)</f>
        <v>66346</v>
      </c>
      <c r="AH139" s="3">
        <f t="shared" ref="AH139:AH150" si="68">AF139/C139</f>
        <v>0.40391363219428389</v>
      </c>
      <c r="AI139" s="3">
        <f>AE139/C139</f>
        <v>7.9073424282573565E-2</v>
      </c>
      <c r="AJ139" s="76">
        <f>D139/$D$2</f>
        <v>0.83254545454545459</v>
      </c>
      <c r="AK139" s="77">
        <f>(D139*E139)/1000</f>
        <v>1190.54</v>
      </c>
      <c r="AL139" s="78">
        <f>(AK139)/$F$3</f>
        <v>0.72153939393939392</v>
      </c>
      <c r="AM139" s="79">
        <f>(D139*H139)/1000</f>
        <v>1295.857</v>
      </c>
      <c r="AN139" s="78">
        <f>(AM139)/$H$3</f>
        <v>0.78536787878787873</v>
      </c>
      <c r="AO139" s="103">
        <f>(0.8*D139*H139)/60</f>
        <v>17278.093333333334</v>
      </c>
    </row>
    <row r="140" spans="2:41" x14ac:dyDescent="0.2">
      <c r="B140" s="1" t="s">
        <v>43</v>
      </c>
      <c r="C140" s="2">
        <v>125899</v>
      </c>
      <c r="D140" s="2">
        <v>4332</v>
      </c>
      <c r="E140" s="2">
        <v>324</v>
      </c>
      <c r="F140" s="2">
        <v>14</v>
      </c>
      <c r="G140" s="2">
        <v>96</v>
      </c>
      <c r="H140" s="2">
        <v>274</v>
      </c>
      <c r="I140" s="2">
        <v>10</v>
      </c>
      <c r="J140" s="2">
        <v>96</v>
      </c>
      <c r="K140" s="2">
        <v>580</v>
      </c>
      <c r="L140" s="2">
        <v>28</v>
      </c>
      <c r="M140" s="2">
        <v>95</v>
      </c>
      <c r="N140" s="3">
        <v>169.1</v>
      </c>
      <c r="O140" s="3">
        <v>18.7</v>
      </c>
      <c r="P140" s="41">
        <v>8.4700000000000006</v>
      </c>
      <c r="Q140" s="41">
        <v>7.86</v>
      </c>
      <c r="R140" s="41">
        <v>1.964</v>
      </c>
      <c r="S140" s="41">
        <v>1.7270000000000001</v>
      </c>
      <c r="AC140" s="39">
        <v>15</v>
      </c>
      <c r="AD140" s="39">
        <v>159</v>
      </c>
      <c r="AE140" s="2">
        <v>8629</v>
      </c>
      <c r="AF140" s="2">
        <v>54365</v>
      </c>
      <c r="AG140" s="2">
        <f t="shared" ref="AG140:AG150" si="69">SUM(AE140:AF140)</f>
        <v>62994</v>
      </c>
      <c r="AH140" s="3">
        <f t="shared" si="68"/>
        <v>0.43181439090064255</v>
      </c>
      <c r="AI140" s="3">
        <f t="shared" ref="AI140:AI150" si="70">AE140/C140</f>
        <v>6.8539067029920811E-2</v>
      </c>
      <c r="AJ140" s="76">
        <f t="shared" ref="AJ140:AJ150" si="71">D140/$D$2</f>
        <v>0.78763636363636369</v>
      </c>
      <c r="AK140" s="77">
        <f t="shared" ref="AK140:AK150" si="72">(D140*E140)/1000</f>
        <v>1403.568</v>
      </c>
      <c r="AL140" s="78">
        <f t="shared" ref="AL140:AL152" si="73">(AK140)/$F$3</f>
        <v>0.8506472727272727</v>
      </c>
      <c r="AM140" s="79">
        <f t="shared" ref="AM140:AM150" si="74">(D140*H140)/1000</f>
        <v>1186.9680000000001</v>
      </c>
      <c r="AN140" s="78">
        <f t="shared" ref="AN140:AN152" si="75">(AM140)/$H$3</f>
        <v>0.71937454545454549</v>
      </c>
      <c r="AO140" s="103">
        <f t="shared" ref="AO140:AO150" si="76">(0.8*D140*H140)/60</f>
        <v>15826.240000000002</v>
      </c>
    </row>
    <row r="141" spans="2:41" x14ac:dyDescent="0.2">
      <c r="B141" s="1" t="s">
        <v>44</v>
      </c>
      <c r="C141" s="2">
        <v>130473</v>
      </c>
      <c r="D141" s="2">
        <v>4209</v>
      </c>
      <c r="E141" s="2">
        <v>269</v>
      </c>
      <c r="F141" s="2">
        <v>12</v>
      </c>
      <c r="G141" s="2">
        <v>95</v>
      </c>
      <c r="H141" s="2">
        <v>274</v>
      </c>
      <c r="I141" s="2">
        <v>5</v>
      </c>
      <c r="J141" s="2">
        <v>98</v>
      </c>
      <c r="K141" s="2">
        <v>572</v>
      </c>
      <c r="L141" s="2">
        <v>35</v>
      </c>
      <c r="M141" s="2">
        <v>93</v>
      </c>
      <c r="N141" s="3">
        <v>207</v>
      </c>
      <c r="O141" s="3">
        <v>16.8</v>
      </c>
      <c r="P141" s="41">
        <v>8.3000000000000007</v>
      </c>
      <c r="Q141" s="41">
        <v>7.6</v>
      </c>
      <c r="R141" s="41">
        <v>2.13</v>
      </c>
      <c r="S141" s="41">
        <v>1.89</v>
      </c>
      <c r="AC141" s="39">
        <v>24</v>
      </c>
      <c r="AD141" s="39">
        <f>SUM(37,218)</f>
        <v>255</v>
      </c>
      <c r="AE141" s="2">
        <v>9498</v>
      </c>
      <c r="AF141" s="2">
        <v>58244</v>
      </c>
      <c r="AG141" s="2">
        <f t="shared" si="69"/>
        <v>67742</v>
      </c>
      <c r="AH141" s="3">
        <f t="shared" si="68"/>
        <v>0.44640653621822141</v>
      </c>
      <c r="AI141" s="3">
        <f t="shared" si="70"/>
        <v>7.2796670575521374E-2</v>
      </c>
      <c r="AJ141" s="76">
        <f t="shared" si="71"/>
        <v>0.76527272727272733</v>
      </c>
      <c r="AK141" s="77">
        <f t="shared" si="72"/>
        <v>1132.221</v>
      </c>
      <c r="AL141" s="78">
        <f t="shared" si="73"/>
        <v>0.6861945454545455</v>
      </c>
      <c r="AM141" s="79">
        <f t="shared" si="74"/>
        <v>1153.2660000000001</v>
      </c>
      <c r="AN141" s="78">
        <f t="shared" si="75"/>
        <v>0.69894909090909096</v>
      </c>
      <c r="AO141" s="103">
        <f t="shared" si="76"/>
        <v>15376.880000000001</v>
      </c>
    </row>
    <row r="142" spans="2:41" x14ac:dyDescent="0.2">
      <c r="B142" s="1" t="s">
        <v>45</v>
      </c>
      <c r="C142" s="2">
        <v>134782</v>
      </c>
      <c r="D142" s="2">
        <v>4493</v>
      </c>
      <c r="E142" s="2">
        <v>524</v>
      </c>
      <c r="F142" s="2">
        <v>11</v>
      </c>
      <c r="G142" s="2">
        <v>97</v>
      </c>
      <c r="H142" s="2">
        <v>365</v>
      </c>
      <c r="I142" s="2">
        <v>6</v>
      </c>
      <c r="J142" s="2">
        <v>98</v>
      </c>
      <c r="K142" s="2">
        <v>897</v>
      </c>
      <c r="L142" s="2">
        <v>36</v>
      </c>
      <c r="M142" s="2">
        <v>95</v>
      </c>
      <c r="N142" s="3">
        <v>177.2</v>
      </c>
      <c r="O142" s="3">
        <v>16.3</v>
      </c>
      <c r="P142" s="41">
        <v>8.1999999999999993</v>
      </c>
      <c r="Q142" s="41">
        <v>7.7</v>
      </c>
      <c r="R142" s="41">
        <v>2.25</v>
      </c>
      <c r="S142" s="41">
        <v>1.83</v>
      </c>
      <c r="AC142" s="39">
        <v>15</v>
      </c>
      <c r="AD142" s="39">
        <v>147</v>
      </c>
      <c r="AE142" s="2">
        <v>9271</v>
      </c>
      <c r="AF142" s="2">
        <v>62663</v>
      </c>
      <c r="AG142" s="2">
        <f t="shared" si="69"/>
        <v>71934</v>
      </c>
      <c r="AH142" s="3">
        <f t="shared" si="68"/>
        <v>0.464921131901886</v>
      </c>
      <c r="AI142" s="3">
        <f t="shared" si="70"/>
        <v>6.8785149352287397E-2</v>
      </c>
      <c r="AJ142" s="76">
        <f t="shared" si="71"/>
        <v>0.81690909090909092</v>
      </c>
      <c r="AK142" s="77">
        <f t="shared" si="72"/>
        <v>2354.3319999999999</v>
      </c>
      <c r="AL142" s="78">
        <f t="shared" si="73"/>
        <v>1.4268678787878788</v>
      </c>
      <c r="AM142" s="79">
        <f t="shared" si="74"/>
        <v>1639.9449999999999</v>
      </c>
      <c r="AN142" s="78">
        <f t="shared" si="75"/>
        <v>0.99390606060606057</v>
      </c>
      <c r="AO142" s="103">
        <f t="shared" si="76"/>
        <v>21865.933333333334</v>
      </c>
    </row>
    <row r="143" spans="2:41" x14ac:dyDescent="0.2">
      <c r="B143" s="1" t="s">
        <v>46</v>
      </c>
      <c r="C143" s="2">
        <v>142013</v>
      </c>
      <c r="D143" s="2">
        <v>4581</v>
      </c>
      <c r="E143" s="2">
        <v>362</v>
      </c>
      <c r="F143" s="2">
        <v>9</v>
      </c>
      <c r="G143" s="2">
        <v>97</v>
      </c>
      <c r="H143" s="2">
        <v>238</v>
      </c>
      <c r="I143" s="2">
        <v>6</v>
      </c>
      <c r="J143" s="2">
        <v>98</v>
      </c>
      <c r="K143" s="2">
        <v>770</v>
      </c>
      <c r="L143" s="2">
        <v>23</v>
      </c>
      <c r="M143" s="2">
        <v>97</v>
      </c>
      <c r="N143" s="3">
        <v>257</v>
      </c>
      <c r="O143" s="3">
        <v>16</v>
      </c>
      <c r="P143" s="41">
        <v>7.88</v>
      </c>
      <c r="Q143" s="41">
        <v>7.29</v>
      </c>
      <c r="R143" s="41">
        <v>1.9950000000000001</v>
      </c>
      <c r="S143" s="41">
        <v>1.6339999999999999</v>
      </c>
      <c r="AC143" s="39">
        <v>12</v>
      </c>
      <c r="AD143" s="39">
        <v>129</v>
      </c>
      <c r="AE143" s="2">
        <v>9842</v>
      </c>
      <c r="AF143" s="2">
        <v>67014</v>
      </c>
      <c r="AG143" s="2">
        <f t="shared" si="69"/>
        <v>76856</v>
      </c>
      <c r="AH143" s="3">
        <f t="shared" si="68"/>
        <v>0.47188637659932542</v>
      </c>
      <c r="AI143" s="3">
        <f t="shared" si="70"/>
        <v>6.9303514466985419E-2</v>
      </c>
      <c r="AJ143" s="76">
        <f t="shared" si="71"/>
        <v>0.83290909090909093</v>
      </c>
      <c r="AK143" s="77">
        <f t="shared" si="72"/>
        <v>1658.3219999999999</v>
      </c>
      <c r="AL143" s="78">
        <f t="shared" si="73"/>
        <v>1.0050436363636364</v>
      </c>
      <c r="AM143" s="79">
        <f t="shared" si="74"/>
        <v>1090.278</v>
      </c>
      <c r="AN143" s="78">
        <f t="shared" si="75"/>
        <v>0.6607745454545455</v>
      </c>
      <c r="AO143" s="103">
        <f t="shared" si="76"/>
        <v>14537.04</v>
      </c>
    </row>
    <row r="144" spans="2:41" x14ac:dyDescent="0.2">
      <c r="B144" s="1" t="s">
        <v>47</v>
      </c>
      <c r="C144" s="2">
        <v>126221</v>
      </c>
      <c r="D144" s="2">
        <v>4207</v>
      </c>
      <c r="E144" s="2">
        <v>436</v>
      </c>
      <c r="F144" s="2">
        <v>15</v>
      </c>
      <c r="G144" s="2">
        <v>96</v>
      </c>
      <c r="H144" s="2">
        <v>347</v>
      </c>
      <c r="I144" s="2">
        <v>6</v>
      </c>
      <c r="J144" s="2">
        <v>98</v>
      </c>
      <c r="K144" s="2">
        <v>850</v>
      </c>
      <c r="L144" s="2">
        <v>34</v>
      </c>
      <c r="M144" s="2">
        <v>96</v>
      </c>
      <c r="N144" s="3">
        <v>205</v>
      </c>
      <c r="O144" s="3">
        <v>18.100000000000001</v>
      </c>
      <c r="P144" s="41">
        <v>7.82</v>
      </c>
      <c r="Q144" s="41">
        <v>7.35</v>
      </c>
      <c r="R144" s="41">
        <v>2.069</v>
      </c>
      <c r="S144" s="41">
        <v>1.8049999999999999</v>
      </c>
      <c r="AC144" s="39">
        <v>9</v>
      </c>
      <c r="AD144" s="39">
        <v>10</v>
      </c>
      <c r="AE144" s="2">
        <v>8492</v>
      </c>
      <c r="AF144" s="2">
        <v>62153</v>
      </c>
      <c r="AG144" s="2">
        <f t="shared" si="69"/>
        <v>70645</v>
      </c>
      <c r="AH144" s="3">
        <f t="shared" si="68"/>
        <v>0.49241409908018474</v>
      </c>
      <c r="AI144" s="3">
        <f t="shared" si="70"/>
        <v>6.7278820481536356E-2</v>
      </c>
      <c r="AJ144" s="76">
        <f t="shared" si="71"/>
        <v>0.76490909090909087</v>
      </c>
      <c r="AK144" s="77">
        <f t="shared" si="72"/>
        <v>1834.252</v>
      </c>
      <c r="AL144" s="78">
        <f t="shared" si="73"/>
        <v>1.1116678787878786</v>
      </c>
      <c r="AM144" s="79">
        <f t="shared" si="74"/>
        <v>1459.829</v>
      </c>
      <c r="AN144" s="78">
        <f t="shared" si="75"/>
        <v>0.88474484848484847</v>
      </c>
      <c r="AO144" s="103">
        <f t="shared" si="76"/>
        <v>19464.386666666669</v>
      </c>
    </row>
    <row r="145" spans="2:41" x14ac:dyDescent="0.2">
      <c r="B145" s="1" t="s">
        <v>48</v>
      </c>
      <c r="C145" s="2">
        <v>130029</v>
      </c>
      <c r="D145" s="2">
        <v>4194</v>
      </c>
      <c r="E145" s="2">
        <v>272</v>
      </c>
      <c r="F145" s="2">
        <v>4</v>
      </c>
      <c r="G145" s="2">
        <v>98</v>
      </c>
      <c r="H145" s="2">
        <v>304</v>
      </c>
      <c r="I145" s="2">
        <v>10</v>
      </c>
      <c r="J145" s="2">
        <v>97</v>
      </c>
      <c r="K145" s="2">
        <v>618</v>
      </c>
      <c r="L145" s="2">
        <v>27</v>
      </c>
      <c r="M145" s="2">
        <v>95</v>
      </c>
      <c r="N145" s="3">
        <v>166.7</v>
      </c>
      <c r="O145" s="3">
        <v>19</v>
      </c>
      <c r="P145" s="41">
        <v>7.59</v>
      </c>
      <c r="Q145" s="41">
        <v>7.46</v>
      </c>
      <c r="R145" s="41">
        <v>2.0699999999999998</v>
      </c>
      <c r="S145" s="41">
        <v>1.7230000000000001</v>
      </c>
      <c r="AC145" s="39">
        <v>5</v>
      </c>
      <c r="AD145" s="39">
        <v>61</v>
      </c>
      <c r="AE145" s="2">
        <v>8777</v>
      </c>
      <c r="AF145" s="2">
        <v>60562</v>
      </c>
      <c r="AG145" s="2">
        <f t="shared" si="69"/>
        <v>69339</v>
      </c>
      <c r="AH145" s="3">
        <f t="shared" si="68"/>
        <v>0.46575763868060199</v>
      </c>
      <c r="AI145" s="3">
        <f t="shared" si="70"/>
        <v>6.7500326850164188E-2</v>
      </c>
      <c r="AJ145" s="76">
        <f t="shared" si="71"/>
        <v>0.76254545454545453</v>
      </c>
      <c r="AK145" s="77">
        <f t="shared" si="72"/>
        <v>1140.768</v>
      </c>
      <c r="AL145" s="78">
        <f t="shared" si="73"/>
        <v>0.69137454545454546</v>
      </c>
      <c r="AM145" s="79">
        <f t="shared" si="74"/>
        <v>1274.9760000000001</v>
      </c>
      <c r="AN145" s="78">
        <f t="shared" si="75"/>
        <v>0.77271272727272733</v>
      </c>
      <c r="AO145" s="103">
        <f t="shared" si="76"/>
        <v>16999.68</v>
      </c>
    </row>
    <row r="146" spans="2:41" x14ac:dyDescent="0.2">
      <c r="B146" s="1" t="s">
        <v>49</v>
      </c>
      <c r="C146" s="2">
        <v>131390</v>
      </c>
      <c r="D146" s="2">
        <v>4238</v>
      </c>
      <c r="E146" s="2">
        <v>268</v>
      </c>
      <c r="F146" s="2">
        <v>12</v>
      </c>
      <c r="G146" s="2">
        <v>94</v>
      </c>
      <c r="H146" s="2">
        <v>302</v>
      </c>
      <c r="I146" s="2">
        <v>12</v>
      </c>
      <c r="J146" s="2">
        <v>96</v>
      </c>
      <c r="K146" s="2">
        <v>678</v>
      </c>
      <c r="L146" s="2">
        <v>32</v>
      </c>
      <c r="M146" s="2">
        <v>95</v>
      </c>
      <c r="N146" s="3">
        <v>156.6</v>
      </c>
      <c r="O146" s="3">
        <v>18.88</v>
      </c>
      <c r="P146" s="41">
        <v>7.74</v>
      </c>
      <c r="Q146" s="41">
        <v>7.17</v>
      </c>
      <c r="R146" s="41">
        <v>2.0379999999999998</v>
      </c>
      <c r="S146" s="41">
        <v>1.6879999999999999</v>
      </c>
      <c r="AC146" s="39">
        <v>7</v>
      </c>
      <c r="AD146" s="39">
        <v>72</v>
      </c>
      <c r="AE146" s="2">
        <v>9550</v>
      </c>
      <c r="AF146" s="2">
        <v>52063</v>
      </c>
      <c r="AG146" s="2">
        <f t="shared" si="69"/>
        <v>61613</v>
      </c>
      <c r="AH146" s="3">
        <f t="shared" si="68"/>
        <v>0.39624781185782781</v>
      </c>
      <c r="AI146" s="3">
        <f t="shared" si="70"/>
        <v>7.2684374762158457E-2</v>
      </c>
      <c r="AJ146" s="76">
        <f t="shared" si="71"/>
        <v>0.77054545454545453</v>
      </c>
      <c r="AK146" s="77">
        <f t="shared" si="72"/>
        <v>1135.7840000000001</v>
      </c>
      <c r="AL146" s="78">
        <f t="shared" si="73"/>
        <v>0.68835393939393941</v>
      </c>
      <c r="AM146" s="79">
        <f t="shared" si="74"/>
        <v>1279.876</v>
      </c>
      <c r="AN146" s="78">
        <f t="shared" si="75"/>
        <v>0.77568242424242417</v>
      </c>
      <c r="AO146" s="103">
        <f t="shared" si="76"/>
        <v>17065.013333333332</v>
      </c>
    </row>
    <row r="147" spans="2:41" x14ac:dyDescent="0.2">
      <c r="B147" s="1" t="s">
        <v>50</v>
      </c>
      <c r="C147" s="2">
        <v>130018</v>
      </c>
      <c r="D147" s="2">
        <v>4334</v>
      </c>
      <c r="E147" s="2">
        <v>302</v>
      </c>
      <c r="F147" s="2">
        <v>8</v>
      </c>
      <c r="G147" s="2">
        <v>97</v>
      </c>
      <c r="H147" s="2">
        <v>239</v>
      </c>
      <c r="I147" s="2">
        <v>9</v>
      </c>
      <c r="J147" s="2">
        <v>96</v>
      </c>
      <c r="K147" s="2">
        <v>527</v>
      </c>
      <c r="L147" s="2">
        <v>88</v>
      </c>
      <c r="M147" s="2">
        <v>95</v>
      </c>
      <c r="N147" s="3">
        <v>128</v>
      </c>
      <c r="O147" s="3">
        <v>18.88</v>
      </c>
      <c r="P147" s="41">
        <v>7.8</v>
      </c>
      <c r="Q147" s="41">
        <v>7.5</v>
      </c>
      <c r="R147" s="41">
        <v>2.6280000000000001</v>
      </c>
      <c r="S147" s="41">
        <v>1.44</v>
      </c>
      <c r="AC147" s="39">
        <v>10</v>
      </c>
      <c r="AD147" s="39">
        <v>110</v>
      </c>
      <c r="AE147" s="2">
        <v>10111</v>
      </c>
      <c r="AF147" s="2">
        <v>50842</v>
      </c>
      <c r="AG147" s="2">
        <f t="shared" si="69"/>
        <v>60953</v>
      </c>
      <c r="AH147" s="3">
        <f t="shared" si="68"/>
        <v>0.39103816394653046</v>
      </c>
      <c r="AI147" s="3">
        <f t="shared" si="70"/>
        <v>7.7766155455398486E-2</v>
      </c>
      <c r="AJ147" s="76">
        <f t="shared" si="71"/>
        <v>0.78800000000000003</v>
      </c>
      <c r="AK147" s="77">
        <f t="shared" si="72"/>
        <v>1308.8679999999999</v>
      </c>
      <c r="AL147" s="78">
        <f t="shared" si="73"/>
        <v>0.79325333333333325</v>
      </c>
      <c r="AM147" s="79">
        <f t="shared" si="74"/>
        <v>1035.826</v>
      </c>
      <c r="AN147" s="78">
        <f t="shared" si="75"/>
        <v>0.62777333333333329</v>
      </c>
      <c r="AO147" s="103">
        <f t="shared" si="76"/>
        <v>13811.013333333334</v>
      </c>
    </row>
    <row r="148" spans="2:41" x14ac:dyDescent="0.2">
      <c r="B148" s="1" t="s">
        <v>51</v>
      </c>
      <c r="C148" s="2">
        <v>142383</v>
      </c>
      <c r="D148" s="2">
        <v>4593</v>
      </c>
      <c r="E148" s="2">
        <v>371</v>
      </c>
      <c r="F148" s="2">
        <v>7</v>
      </c>
      <c r="G148" s="2">
        <v>98</v>
      </c>
      <c r="H148" s="2">
        <v>272</v>
      </c>
      <c r="I148" s="2">
        <v>6</v>
      </c>
      <c r="J148" s="2">
        <v>98</v>
      </c>
      <c r="K148" s="2">
        <v>623</v>
      </c>
      <c r="L148" s="2">
        <v>23</v>
      </c>
      <c r="M148" s="2">
        <v>96</v>
      </c>
      <c r="N148" s="3">
        <v>170.9</v>
      </c>
      <c r="O148" s="3">
        <v>16.399999999999999</v>
      </c>
      <c r="P148" s="41">
        <v>8</v>
      </c>
      <c r="Q148" s="41">
        <v>7.5</v>
      </c>
      <c r="R148" s="41">
        <v>2.0710000000000002</v>
      </c>
      <c r="S148" s="41">
        <v>1.399</v>
      </c>
      <c r="AC148" s="39">
        <v>10</v>
      </c>
      <c r="AD148" s="39">
        <f>64+10+18</f>
        <v>92</v>
      </c>
      <c r="AE148" s="2">
        <v>10466</v>
      </c>
      <c r="AF148" s="2">
        <v>55042</v>
      </c>
      <c r="AG148" s="2">
        <f t="shared" si="69"/>
        <v>65508</v>
      </c>
      <c r="AH148" s="3">
        <f t="shared" si="68"/>
        <v>0.38657704922638236</v>
      </c>
      <c r="AI148" s="3">
        <f t="shared" si="70"/>
        <v>7.3505966302156861E-2</v>
      </c>
      <c r="AJ148" s="76">
        <f t="shared" si="71"/>
        <v>0.83509090909090911</v>
      </c>
      <c r="AK148" s="77">
        <f t="shared" si="72"/>
        <v>1704.0029999999999</v>
      </c>
      <c r="AL148" s="78">
        <f t="shared" si="73"/>
        <v>1.0327290909090909</v>
      </c>
      <c r="AM148" s="79">
        <f t="shared" si="74"/>
        <v>1249.296</v>
      </c>
      <c r="AN148" s="78">
        <f t="shared" si="75"/>
        <v>0.75714909090909099</v>
      </c>
      <c r="AO148" s="103">
        <f t="shared" si="76"/>
        <v>16657.280000000002</v>
      </c>
    </row>
    <row r="149" spans="2:41" x14ac:dyDescent="0.2">
      <c r="B149" s="30" t="s">
        <v>52</v>
      </c>
      <c r="C149" s="2">
        <v>141356</v>
      </c>
      <c r="D149" s="2">
        <v>4712</v>
      </c>
      <c r="E149" s="2">
        <v>377</v>
      </c>
      <c r="F149" s="2">
        <v>9</v>
      </c>
      <c r="G149" s="2">
        <v>98</v>
      </c>
      <c r="H149" s="2">
        <v>347</v>
      </c>
      <c r="I149" s="2">
        <v>10</v>
      </c>
      <c r="J149" s="2">
        <v>97</v>
      </c>
      <c r="K149" s="2">
        <v>876</v>
      </c>
      <c r="L149" s="2">
        <v>30</v>
      </c>
      <c r="M149" s="2">
        <v>97</v>
      </c>
      <c r="N149" s="3">
        <v>162</v>
      </c>
      <c r="O149" s="3">
        <v>17</v>
      </c>
      <c r="P149" s="41">
        <v>7.18</v>
      </c>
      <c r="Q149" s="41">
        <v>7.11</v>
      </c>
      <c r="R149" s="41">
        <v>1.966</v>
      </c>
      <c r="S149" s="41">
        <v>1.7410000000000001</v>
      </c>
      <c r="AC149" s="39">
        <v>28</v>
      </c>
      <c r="AD149" s="39">
        <f>142+280</f>
        <v>422</v>
      </c>
      <c r="AE149" s="2">
        <v>10130</v>
      </c>
      <c r="AF149" s="2">
        <v>58170</v>
      </c>
      <c r="AG149" s="2">
        <f t="shared" si="69"/>
        <v>68300</v>
      </c>
      <c r="AH149" s="3">
        <f t="shared" si="68"/>
        <v>0.41151419112029203</v>
      </c>
      <c r="AI149" s="3">
        <f t="shared" si="70"/>
        <v>7.1663035173604228E-2</v>
      </c>
      <c r="AJ149" s="76">
        <f t="shared" si="71"/>
        <v>0.85672727272727278</v>
      </c>
      <c r="AK149" s="77">
        <f t="shared" si="72"/>
        <v>1776.424</v>
      </c>
      <c r="AL149" s="78">
        <f t="shared" si="73"/>
        <v>1.0766206060606061</v>
      </c>
      <c r="AM149" s="79">
        <f t="shared" si="74"/>
        <v>1635.0640000000001</v>
      </c>
      <c r="AN149" s="78">
        <f t="shared" si="75"/>
        <v>0.99094787878787882</v>
      </c>
      <c r="AO149" s="103">
        <f t="shared" si="76"/>
        <v>21800.853333333336</v>
      </c>
    </row>
    <row r="150" spans="2:41" ht="13.5" thickBot="1" x14ac:dyDescent="0.25">
      <c r="B150" s="32" t="s">
        <v>53</v>
      </c>
      <c r="C150" s="2">
        <v>156557</v>
      </c>
      <c r="D150" s="2">
        <v>5050</v>
      </c>
      <c r="E150" s="2">
        <v>374</v>
      </c>
      <c r="F150" s="2">
        <v>10</v>
      </c>
      <c r="G150" s="2">
        <v>97</v>
      </c>
      <c r="H150" s="2">
        <v>395</v>
      </c>
      <c r="I150" s="2">
        <v>9</v>
      </c>
      <c r="J150" s="2">
        <v>98</v>
      </c>
      <c r="K150" s="2">
        <v>799</v>
      </c>
      <c r="L150" s="2">
        <v>28</v>
      </c>
      <c r="M150" s="2">
        <v>97</v>
      </c>
      <c r="N150" s="3">
        <v>182.4</v>
      </c>
      <c r="O150" s="3">
        <v>16</v>
      </c>
      <c r="P150" s="41">
        <v>7.5</v>
      </c>
      <c r="Q150" s="41">
        <v>7</v>
      </c>
      <c r="R150" s="41">
        <v>1.778</v>
      </c>
      <c r="S150" s="41">
        <v>1.5940000000000001</v>
      </c>
      <c r="AC150" s="40">
        <f>7+3+106</f>
        <v>116</v>
      </c>
      <c r="AD150" s="40">
        <f>115+58+1857</f>
        <v>2030</v>
      </c>
      <c r="AE150" s="2">
        <v>10860</v>
      </c>
      <c r="AF150" s="2">
        <v>58630</v>
      </c>
      <c r="AG150" s="2">
        <f t="shared" si="69"/>
        <v>69490</v>
      </c>
      <c r="AH150" s="3">
        <f t="shared" si="68"/>
        <v>0.37449618988611177</v>
      </c>
      <c r="AI150" s="3">
        <f t="shared" si="70"/>
        <v>6.9367706330601631E-2</v>
      </c>
      <c r="AJ150" s="76">
        <f t="shared" si="71"/>
        <v>0.91818181818181821</v>
      </c>
      <c r="AK150" s="77">
        <f t="shared" si="72"/>
        <v>1888.7</v>
      </c>
      <c r="AL150" s="78">
        <f t="shared" si="73"/>
        <v>1.1446666666666667</v>
      </c>
      <c r="AM150" s="79">
        <f t="shared" si="74"/>
        <v>1994.75</v>
      </c>
      <c r="AN150" s="78">
        <f t="shared" si="75"/>
        <v>1.208939393939394</v>
      </c>
      <c r="AO150" s="103">
        <f t="shared" si="76"/>
        <v>26596.666666666668</v>
      </c>
    </row>
    <row r="151" spans="2:41" ht="13.5" thickTop="1" x14ac:dyDescent="0.2">
      <c r="B151" s="31" t="s">
        <v>89</v>
      </c>
      <c r="C151" s="6">
        <f t="shared" ref="C151:S151" si="77">SUM(C139:C150)</f>
        <v>1628487</v>
      </c>
      <c r="D151" s="6">
        <f t="shared" si="77"/>
        <v>53522</v>
      </c>
      <c r="E151" s="6">
        <f t="shared" si="77"/>
        <v>4139</v>
      </c>
      <c r="F151" s="6">
        <f>SUM(F139:F150)</f>
        <v>123</v>
      </c>
      <c r="G151" s="6">
        <f>SUM(G139:G150)</f>
        <v>1157</v>
      </c>
      <c r="H151" s="6">
        <f>SUM(H139:H150)</f>
        <v>3640</v>
      </c>
      <c r="I151" s="6">
        <f>SUM(I139:I150)</f>
        <v>94</v>
      </c>
      <c r="J151" s="6">
        <f>SUM(J139:J150)</f>
        <v>1168</v>
      </c>
      <c r="K151" s="6">
        <f t="shared" si="77"/>
        <v>8526</v>
      </c>
      <c r="L151" s="6">
        <f>SUM(L139:L150)</f>
        <v>420</v>
      </c>
      <c r="M151" s="6">
        <f>SUM(M139:M150)</f>
        <v>1146</v>
      </c>
      <c r="N151" s="6">
        <f t="shared" si="77"/>
        <v>2162.6</v>
      </c>
      <c r="O151" s="6">
        <f t="shared" si="77"/>
        <v>210.06</v>
      </c>
      <c r="P151" s="35">
        <f t="shared" si="77"/>
        <v>95.210000000000008</v>
      </c>
      <c r="Q151" s="35">
        <f t="shared" si="77"/>
        <v>89.850000000000009</v>
      </c>
      <c r="R151" s="35">
        <f t="shared" si="77"/>
        <v>24.696000000000002</v>
      </c>
      <c r="S151" s="35">
        <f t="shared" si="77"/>
        <v>20.199000000000002</v>
      </c>
      <c r="AC151" s="6">
        <f>SUM(AC139:AC150)</f>
        <v>263</v>
      </c>
      <c r="AD151" s="6">
        <f>SUM(AD139:AD150)</f>
        <v>3660</v>
      </c>
      <c r="AE151" s="6">
        <f t="shared" ref="AE151:AI151" si="78">SUM(AE139:AE150)</f>
        <v>116488</v>
      </c>
      <c r="AF151" s="6">
        <f t="shared" si="78"/>
        <v>695232</v>
      </c>
      <c r="AG151" s="6">
        <f t="shared" si="78"/>
        <v>811720</v>
      </c>
      <c r="AH151" s="35">
        <f t="shared" si="78"/>
        <v>5.1369872116122908</v>
      </c>
      <c r="AI151" s="35">
        <f t="shared" si="78"/>
        <v>0.85826421106290873</v>
      </c>
      <c r="AJ151" s="80"/>
      <c r="AK151" s="81"/>
      <c r="AL151" s="82"/>
      <c r="AM151" s="83"/>
      <c r="AN151" s="82"/>
      <c r="AO151" s="104"/>
    </row>
    <row r="152" spans="2:41" ht="13.5" thickBot="1" x14ac:dyDescent="0.25">
      <c r="B152" s="7" t="s">
        <v>90</v>
      </c>
      <c r="C152" s="8">
        <f>AVERAGE(C139:C150)</f>
        <v>135707.25</v>
      </c>
      <c r="D152" s="8">
        <f t="shared" ref="D152:O152" si="79">AVERAGE(D139:D150)</f>
        <v>4460.166666666667</v>
      </c>
      <c r="E152" s="8">
        <f t="shared" si="79"/>
        <v>344.91666666666669</v>
      </c>
      <c r="F152" s="8">
        <f>AVERAGE(F139:F150)</f>
        <v>10.25</v>
      </c>
      <c r="G152" s="8">
        <f>AVERAGE(G139:G150)</f>
        <v>96.416666666666671</v>
      </c>
      <c r="H152" s="8">
        <f>AVERAGE(H139:H150)</f>
        <v>303.33333333333331</v>
      </c>
      <c r="I152" s="8">
        <f>AVERAGE(I139:I150)</f>
        <v>7.833333333333333</v>
      </c>
      <c r="J152" s="8">
        <f>AVERAGE(J139:J150)</f>
        <v>97.333333333333329</v>
      </c>
      <c r="K152" s="8">
        <f t="shared" si="79"/>
        <v>710.5</v>
      </c>
      <c r="L152" s="8">
        <f>AVERAGE(L139:L150)</f>
        <v>35</v>
      </c>
      <c r="M152" s="8">
        <f>AVERAGE(M139:M150)</f>
        <v>95.5</v>
      </c>
      <c r="N152" s="8">
        <f t="shared" si="79"/>
        <v>180.21666666666667</v>
      </c>
      <c r="O152" s="8">
        <f t="shared" si="79"/>
        <v>17.504999999999999</v>
      </c>
      <c r="P152" s="33">
        <f>AVERAGE(P139:P150)</f>
        <v>7.934166666666667</v>
      </c>
      <c r="Q152" s="33">
        <f>AVERAGE(Q139:Q150)</f>
        <v>7.4875000000000007</v>
      </c>
      <c r="R152" s="33">
        <f>AVERAGE(R139:R150)</f>
        <v>2.0580000000000003</v>
      </c>
      <c r="S152" s="33">
        <f>AVERAGE(S139:S150)</f>
        <v>1.6832500000000001</v>
      </c>
      <c r="AC152" s="8"/>
      <c r="AD152" s="8"/>
      <c r="AE152" s="8">
        <f>AVERAGE(AE139:AE150)</f>
        <v>9707.3333333333339</v>
      </c>
      <c r="AF152" s="8">
        <f>AVERAGE(AF139:AF150)</f>
        <v>57936</v>
      </c>
      <c r="AG152" s="8">
        <f>AVERAGE(AG139:AG150)</f>
        <v>67643.333333333328</v>
      </c>
      <c r="AH152" s="33">
        <f>AVERAGE(AH139:AH150)</f>
        <v>0.42808226763435758</v>
      </c>
      <c r="AI152" s="33">
        <f t="shared" ref="AI152" si="80">AVERAGE(AI139:AI150)</f>
        <v>7.1522017588575723E-2</v>
      </c>
      <c r="AJ152" s="84">
        <f t="shared" ref="AJ152" si="81">D152/$D$2</f>
        <v>0.81093939393939396</v>
      </c>
      <c r="AK152" s="85">
        <f t="shared" ref="AK152" si="82">(D152*E152)/1000</f>
        <v>1538.3858194444447</v>
      </c>
      <c r="AL152" s="86">
        <f t="shared" si="73"/>
        <v>0.93235504208754227</v>
      </c>
      <c r="AM152" s="87">
        <f t="shared" ref="AM152" si="83">(D152*H152)/1000</f>
        <v>1352.9172222222223</v>
      </c>
      <c r="AN152" s="86">
        <f t="shared" si="75"/>
        <v>0.81994983164983171</v>
      </c>
      <c r="AO152" s="105">
        <f>AVERAGE(AO139:AO150)</f>
        <v>18106.59</v>
      </c>
    </row>
    <row r="153" spans="2:41" ht="13.5" thickTop="1" x14ac:dyDescent="0.2"/>
    <row r="154" spans="2:41" ht="13.5" thickBot="1" x14ac:dyDescent="0.25"/>
    <row r="155" spans="2:41" ht="13.5" thickTop="1" x14ac:dyDescent="0.2">
      <c r="B155" s="19" t="s">
        <v>5</v>
      </c>
      <c r="C155" s="20" t="s">
        <v>6</v>
      </c>
      <c r="D155" s="20" t="s">
        <v>6</v>
      </c>
      <c r="E155" s="20" t="s">
        <v>7</v>
      </c>
      <c r="F155" s="20" t="s">
        <v>8</v>
      </c>
      <c r="G155" s="42" t="s">
        <v>2</v>
      </c>
      <c r="H155" s="20" t="s">
        <v>9</v>
      </c>
      <c r="I155" s="20" t="s">
        <v>10</v>
      </c>
      <c r="J155" s="42" t="s">
        <v>3</v>
      </c>
      <c r="K155" s="20" t="s">
        <v>11</v>
      </c>
      <c r="L155" s="20" t="s">
        <v>12</v>
      </c>
      <c r="M155" s="42" t="s">
        <v>13</v>
      </c>
      <c r="N155" s="20" t="s">
        <v>15</v>
      </c>
      <c r="O155" s="21" t="s">
        <v>16</v>
      </c>
      <c r="P155" s="20" t="s">
        <v>66</v>
      </c>
      <c r="Q155" s="20" t="s">
        <v>67</v>
      </c>
      <c r="R155" s="20" t="s">
        <v>68</v>
      </c>
      <c r="S155" s="20" t="s">
        <v>69</v>
      </c>
      <c r="AC155" s="108" t="s">
        <v>56</v>
      </c>
      <c r="AD155" s="109"/>
      <c r="AE155" s="21" t="s">
        <v>70</v>
      </c>
      <c r="AF155" s="21" t="s">
        <v>71</v>
      </c>
      <c r="AG155" s="21" t="s">
        <v>39</v>
      </c>
      <c r="AH155" s="21" t="s">
        <v>14</v>
      </c>
      <c r="AI155" s="21" t="s">
        <v>70</v>
      </c>
      <c r="AJ155" s="68" t="s">
        <v>72</v>
      </c>
      <c r="AK155" s="69" t="s">
        <v>73</v>
      </c>
      <c r="AL155" s="70" t="s">
        <v>74</v>
      </c>
      <c r="AM155" s="71" t="s">
        <v>72</v>
      </c>
      <c r="AN155" s="70" t="s">
        <v>72</v>
      </c>
      <c r="AO155" s="68" t="s">
        <v>156</v>
      </c>
    </row>
    <row r="156" spans="2:41" ht="13.5" thickBot="1" x14ac:dyDescent="0.25">
      <c r="B156" s="15" t="s">
        <v>91</v>
      </c>
      <c r="C156" s="16" t="s">
        <v>18</v>
      </c>
      <c r="D156" s="17" t="s">
        <v>19</v>
      </c>
      <c r="E156" s="16" t="s">
        <v>20</v>
      </c>
      <c r="F156" s="16" t="s">
        <v>20</v>
      </c>
      <c r="G156" s="43" t="s">
        <v>21</v>
      </c>
      <c r="H156" s="16" t="s">
        <v>20</v>
      </c>
      <c r="I156" s="16" t="s">
        <v>20</v>
      </c>
      <c r="J156" s="43" t="s">
        <v>21</v>
      </c>
      <c r="K156" s="16" t="s">
        <v>20</v>
      </c>
      <c r="L156" s="16" t="s">
        <v>20</v>
      </c>
      <c r="M156" s="43" t="s">
        <v>21</v>
      </c>
      <c r="N156" s="16" t="s">
        <v>23</v>
      </c>
      <c r="O156" s="18" t="s">
        <v>24</v>
      </c>
      <c r="P156" s="16"/>
      <c r="Q156" s="16"/>
      <c r="R156" s="16"/>
      <c r="S156" s="16"/>
      <c r="AC156" s="37" t="s">
        <v>58</v>
      </c>
      <c r="AD156" s="37" t="s">
        <v>59</v>
      </c>
      <c r="AE156" s="17" t="s">
        <v>41</v>
      </c>
      <c r="AF156" s="17" t="s">
        <v>41</v>
      </c>
      <c r="AG156" s="17" t="s">
        <v>41</v>
      </c>
      <c r="AH156" s="17" t="s">
        <v>22</v>
      </c>
      <c r="AI156" s="17" t="s">
        <v>22</v>
      </c>
      <c r="AJ156" s="72" t="s">
        <v>6</v>
      </c>
      <c r="AK156" s="73" t="s">
        <v>76</v>
      </c>
      <c r="AL156" s="74" t="s">
        <v>77</v>
      </c>
      <c r="AM156" s="75" t="s">
        <v>78</v>
      </c>
      <c r="AN156" s="74" t="s">
        <v>79</v>
      </c>
      <c r="AO156" s="72" t="s">
        <v>157</v>
      </c>
    </row>
    <row r="157" spans="2:41" ht="13.5" thickTop="1" x14ac:dyDescent="0.2">
      <c r="B157" s="1" t="s">
        <v>42</v>
      </c>
      <c r="C157" s="2">
        <v>153737</v>
      </c>
      <c r="D157" s="2">
        <v>4959</v>
      </c>
      <c r="E157" s="2">
        <v>436</v>
      </c>
      <c r="F157" s="2">
        <v>12</v>
      </c>
      <c r="G157" s="2">
        <v>97</v>
      </c>
      <c r="H157" s="2">
        <v>272</v>
      </c>
      <c r="I157" s="2">
        <v>6</v>
      </c>
      <c r="J157" s="2">
        <v>98</v>
      </c>
      <c r="K157" s="2">
        <v>712</v>
      </c>
      <c r="L157" s="2">
        <v>37</v>
      </c>
      <c r="M157" s="2">
        <v>95</v>
      </c>
      <c r="N157" s="4">
        <v>253.8</v>
      </c>
      <c r="O157" s="3">
        <v>17</v>
      </c>
      <c r="P157" s="41">
        <v>7.8</v>
      </c>
      <c r="Q157" s="41">
        <v>7.4</v>
      </c>
      <c r="R157" s="41">
        <v>2.5059999999999998</v>
      </c>
      <c r="S157" s="41">
        <v>2.0059999999999998</v>
      </c>
      <c r="AC157" s="38">
        <f>9+2+2+245</f>
        <v>258</v>
      </c>
      <c r="AD157" s="38">
        <f>109+40+18+4110</f>
        <v>4277</v>
      </c>
      <c r="AE157" s="2">
        <v>10566</v>
      </c>
      <c r="AF157" s="2">
        <v>63505</v>
      </c>
      <c r="AG157" s="2">
        <f>SUM(AE157:AF157)</f>
        <v>74071</v>
      </c>
      <c r="AH157" s="3">
        <f t="shared" ref="AH157:AH168" si="84">AF157/C157</f>
        <v>0.41307557712196802</v>
      </c>
      <c r="AI157" s="3">
        <f>AE157/C157</f>
        <v>6.8727762347385465E-2</v>
      </c>
      <c r="AJ157" s="76">
        <f>D157/$D$2</f>
        <v>0.90163636363636368</v>
      </c>
      <c r="AK157" s="77">
        <f>(D157*E157)/1000</f>
        <v>2162.1239999999998</v>
      </c>
      <c r="AL157" s="78">
        <f>(AK157)/$F$3</f>
        <v>1.3103781818181817</v>
      </c>
      <c r="AM157" s="79">
        <f>(D157*H157)/1000</f>
        <v>1348.848</v>
      </c>
      <c r="AN157" s="78">
        <f>(AM157)/$H$3</f>
        <v>0.8174836363636363</v>
      </c>
      <c r="AO157" s="103">
        <f>(0.8*D157*H157)/60</f>
        <v>17984.640000000003</v>
      </c>
    </row>
    <row r="158" spans="2:41" x14ac:dyDescent="0.2">
      <c r="B158" s="1" t="s">
        <v>43</v>
      </c>
      <c r="C158" s="2">
        <v>127255</v>
      </c>
      <c r="D158" s="2">
        <v>4545</v>
      </c>
      <c r="E158" s="2">
        <v>524</v>
      </c>
      <c r="F158" s="2">
        <v>11</v>
      </c>
      <c r="G158" s="2">
        <v>98</v>
      </c>
      <c r="H158" s="2">
        <v>269</v>
      </c>
      <c r="I158" s="2">
        <v>4</v>
      </c>
      <c r="J158" s="2">
        <v>98</v>
      </c>
      <c r="K158" s="2">
        <v>833</v>
      </c>
      <c r="L158" s="2">
        <v>31</v>
      </c>
      <c r="M158" s="2">
        <v>96</v>
      </c>
      <c r="N158" s="3">
        <v>232.2</v>
      </c>
      <c r="O158" s="3">
        <v>16.600000000000001</v>
      </c>
      <c r="P158" s="41">
        <v>7.7</v>
      </c>
      <c r="Q158" s="41">
        <v>7.6</v>
      </c>
      <c r="R158" s="41">
        <v>2.964</v>
      </c>
      <c r="S158" s="41">
        <v>2.3940000000000001</v>
      </c>
      <c r="AC158" s="39">
        <f>3+3+1+228</f>
        <v>235</v>
      </c>
      <c r="AD158" s="39">
        <f>26+60+5+3876</f>
        <v>3967</v>
      </c>
      <c r="AE158" s="2">
        <v>9252</v>
      </c>
      <c r="AF158" s="2">
        <v>65314</v>
      </c>
      <c r="AG158" s="2">
        <f t="shared" ref="AG158:AG168" si="85">SUM(AE158:AF158)</f>
        <v>74566</v>
      </c>
      <c r="AH158" s="3">
        <f t="shared" si="84"/>
        <v>0.51325291737063372</v>
      </c>
      <c r="AI158" s="3">
        <f t="shared" ref="AI158:AI168" si="86">AE158/C158</f>
        <v>7.270441240029861E-2</v>
      </c>
      <c r="AJ158" s="76">
        <f t="shared" ref="AJ158:AJ168" si="87">D158/$D$2</f>
        <v>0.82636363636363641</v>
      </c>
      <c r="AK158" s="77">
        <f t="shared" ref="AK158:AK168" si="88">(D158*E158)/1000</f>
        <v>2381.58</v>
      </c>
      <c r="AL158" s="78">
        <f t="shared" ref="AL158:AL170" si="89">(AK158)/$F$3</f>
        <v>1.4433818181818181</v>
      </c>
      <c r="AM158" s="79">
        <f t="shared" ref="AM158:AM168" si="90">(D158*H158)/1000</f>
        <v>1222.605</v>
      </c>
      <c r="AN158" s="78">
        <f t="shared" ref="AN158:AN170" si="91">(AM158)/$H$3</f>
        <v>0.74097272727272734</v>
      </c>
      <c r="AO158" s="103">
        <f t="shared" ref="AO158:AO168" si="92">(0.8*D158*H158)/60</f>
        <v>16301.4</v>
      </c>
    </row>
    <row r="159" spans="2:41" x14ac:dyDescent="0.2">
      <c r="B159" s="1" t="s">
        <v>44</v>
      </c>
      <c r="C159" s="2">
        <v>128050</v>
      </c>
      <c r="D159" s="2">
        <v>4131</v>
      </c>
      <c r="E159" s="2">
        <v>492</v>
      </c>
      <c r="F159" s="2">
        <v>12</v>
      </c>
      <c r="G159" s="2">
        <v>97</v>
      </c>
      <c r="H159" s="2">
        <v>307</v>
      </c>
      <c r="I159" s="2">
        <v>7</v>
      </c>
      <c r="J159" s="2">
        <v>98</v>
      </c>
      <c r="K159" s="2">
        <v>819</v>
      </c>
      <c r="L159" s="2">
        <v>32</v>
      </c>
      <c r="M159" s="2">
        <v>96</v>
      </c>
      <c r="N159" s="3">
        <v>214.3</v>
      </c>
      <c r="O159" s="3">
        <v>17</v>
      </c>
      <c r="P159" s="41">
        <v>7.9</v>
      </c>
      <c r="Q159" s="41">
        <v>7.7</v>
      </c>
      <c r="R159" s="41">
        <v>3.081</v>
      </c>
      <c r="S159" s="41">
        <v>2.552</v>
      </c>
      <c r="AC159" s="39">
        <f>2+10+194</f>
        <v>206</v>
      </c>
      <c r="AD159" s="39">
        <f>16+137+3291</f>
        <v>3444</v>
      </c>
      <c r="AE159" s="2">
        <v>9684</v>
      </c>
      <c r="AF159" s="2">
        <v>63888</v>
      </c>
      <c r="AG159" s="2">
        <f t="shared" si="85"/>
        <v>73572</v>
      </c>
      <c r="AH159" s="3">
        <f t="shared" si="84"/>
        <v>0.49893010542756738</v>
      </c>
      <c r="AI159" s="3">
        <f t="shared" si="86"/>
        <v>7.5626708317063654E-2</v>
      </c>
      <c r="AJ159" s="76">
        <f t="shared" si="87"/>
        <v>0.75109090909090914</v>
      </c>
      <c r="AK159" s="77">
        <f t="shared" si="88"/>
        <v>2032.452</v>
      </c>
      <c r="AL159" s="78">
        <f t="shared" si="89"/>
        <v>1.2317890909090909</v>
      </c>
      <c r="AM159" s="79">
        <f t="shared" si="90"/>
        <v>1268.2170000000001</v>
      </c>
      <c r="AN159" s="78">
        <f t="shared" si="91"/>
        <v>0.76861636363636365</v>
      </c>
      <c r="AO159" s="103">
        <f t="shared" si="92"/>
        <v>16909.560000000001</v>
      </c>
    </row>
    <row r="160" spans="2:41" x14ac:dyDescent="0.2">
      <c r="B160" s="1" t="s">
        <v>45</v>
      </c>
      <c r="C160" s="2">
        <v>133495</v>
      </c>
      <c r="D160" s="2">
        <v>4450</v>
      </c>
      <c r="E160" s="2">
        <v>391</v>
      </c>
      <c r="F160" s="2">
        <v>9</v>
      </c>
      <c r="G160" s="2">
        <v>97</v>
      </c>
      <c r="H160" s="2">
        <v>266</v>
      </c>
      <c r="I160" s="2">
        <v>6</v>
      </c>
      <c r="J160" s="2">
        <v>98</v>
      </c>
      <c r="K160" s="2">
        <v>588</v>
      </c>
      <c r="L160" s="2">
        <v>25</v>
      </c>
      <c r="M160" s="2">
        <v>96</v>
      </c>
      <c r="N160" s="3">
        <v>199.1</v>
      </c>
      <c r="O160" s="3">
        <v>17.5</v>
      </c>
      <c r="P160" s="41">
        <v>7.8</v>
      </c>
      <c r="Q160" s="41">
        <v>7.4</v>
      </c>
      <c r="R160" s="41">
        <v>2.8730000000000002</v>
      </c>
      <c r="S160" s="41">
        <v>2.202</v>
      </c>
      <c r="AC160" s="39">
        <f>1+8+167</f>
        <v>176</v>
      </c>
      <c r="AD160" s="39">
        <f>8+134+2827</f>
        <v>2969</v>
      </c>
      <c r="AE160" s="2">
        <v>9773</v>
      </c>
      <c r="AF160" s="2">
        <v>57442</v>
      </c>
      <c r="AG160" s="2">
        <f t="shared" si="85"/>
        <v>67215</v>
      </c>
      <c r="AH160" s="3">
        <f t="shared" si="84"/>
        <v>0.43029326941083934</v>
      </c>
      <c r="AI160" s="3">
        <f t="shared" si="86"/>
        <v>7.320873440952845E-2</v>
      </c>
      <c r="AJ160" s="76">
        <f t="shared" si="87"/>
        <v>0.80909090909090908</v>
      </c>
      <c r="AK160" s="77">
        <f t="shared" si="88"/>
        <v>1739.95</v>
      </c>
      <c r="AL160" s="78">
        <f t="shared" si="89"/>
        <v>1.0545151515151516</v>
      </c>
      <c r="AM160" s="79">
        <f t="shared" si="90"/>
        <v>1183.7</v>
      </c>
      <c r="AN160" s="78">
        <f t="shared" si="91"/>
        <v>0.71739393939393947</v>
      </c>
      <c r="AO160" s="103">
        <f t="shared" si="92"/>
        <v>15782.666666666666</v>
      </c>
    </row>
    <row r="161" spans="2:41" x14ac:dyDescent="0.2">
      <c r="B161" s="1" t="s">
        <v>46</v>
      </c>
      <c r="C161" s="2">
        <v>146889</v>
      </c>
      <c r="D161" s="2">
        <v>4738</v>
      </c>
      <c r="E161" s="2">
        <v>491</v>
      </c>
      <c r="F161" s="2">
        <v>11</v>
      </c>
      <c r="G161" s="2">
        <v>98</v>
      </c>
      <c r="H161" s="2">
        <v>297</v>
      </c>
      <c r="I161" s="2">
        <v>7</v>
      </c>
      <c r="J161" s="2">
        <v>98</v>
      </c>
      <c r="K161" s="2">
        <v>874</v>
      </c>
      <c r="L161" s="2">
        <v>37</v>
      </c>
      <c r="M161" s="2">
        <v>96</v>
      </c>
      <c r="N161" s="3">
        <v>233.5</v>
      </c>
      <c r="O161" s="3">
        <v>17.2</v>
      </c>
      <c r="P161" s="41">
        <v>7.7</v>
      </c>
      <c r="Q161" s="41">
        <v>7.6</v>
      </c>
      <c r="R161" s="41">
        <v>2.9540000000000002</v>
      </c>
      <c r="S161" s="41">
        <v>2.4489999999999998</v>
      </c>
      <c r="AC161" s="39">
        <f>2+13+99+94</f>
        <v>208</v>
      </c>
      <c r="AD161" s="39">
        <f>16+216+2178+1572</f>
        <v>3982</v>
      </c>
      <c r="AE161" s="2">
        <v>10648</v>
      </c>
      <c r="AF161" s="2">
        <v>60628</v>
      </c>
      <c r="AG161" s="2">
        <f t="shared" si="85"/>
        <v>71276</v>
      </c>
      <c r="AH161" s="3">
        <f t="shared" si="84"/>
        <v>0.41274704028211778</v>
      </c>
      <c r="AI161" s="3">
        <f t="shared" si="86"/>
        <v>7.249011158085357E-2</v>
      </c>
      <c r="AJ161" s="76">
        <f t="shared" si="87"/>
        <v>0.86145454545454547</v>
      </c>
      <c r="AK161" s="77">
        <f t="shared" si="88"/>
        <v>2326.3580000000002</v>
      </c>
      <c r="AL161" s="78">
        <f t="shared" si="89"/>
        <v>1.4099139393939395</v>
      </c>
      <c r="AM161" s="79">
        <f t="shared" si="90"/>
        <v>1407.1859999999999</v>
      </c>
      <c r="AN161" s="78">
        <f t="shared" si="91"/>
        <v>0.85283999999999993</v>
      </c>
      <c r="AO161" s="103">
        <f t="shared" si="92"/>
        <v>18762.48</v>
      </c>
    </row>
    <row r="162" spans="2:41" x14ac:dyDescent="0.2">
      <c r="B162" s="1" t="s">
        <v>47</v>
      </c>
      <c r="C162" s="2">
        <v>130870</v>
      </c>
      <c r="D162" s="2">
        <v>4362</v>
      </c>
      <c r="E162" s="2">
        <v>593</v>
      </c>
      <c r="F162" s="2">
        <v>10</v>
      </c>
      <c r="G162" s="2">
        <v>98</v>
      </c>
      <c r="H162" s="2">
        <v>276</v>
      </c>
      <c r="I162" s="2">
        <v>9</v>
      </c>
      <c r="J162" s="2">
        <v>97</v>
      </c>
      <c r="K162" s="2">
        <v>920</v>
      </c>
      <c r="L162" s="2">
        <v>34</v>
      </c>
      <c r="M162" s="2">
        <v>96</v>
      </c>
      <c r="N162" s="3">
        <v>215.9</v>
      </c>
      <c r="O162" s="3">
        <v>17.5</v>
      </c>
      <c r="P162" s="41">
        <v>8</v>
      </c>
      <c r="Q162" s="41">
        <v>7.5</v>
      </c>
      <c r="R162" s="41">
        <v>3.1549999999999998</v>
      </c>
      <c r="S162" s="41">
        <v>2.7890000000000001</v>
      </c>
      <c r="AC162" s="39">
        <f>3+14+59+34</f>
        <v>110</v>
      </c>
      <c r="AD162" s="39">
        <f>32+380+1298+578</f>
        <v>2288</v>
      </c>
      <c r="AE162" s="2">
        <v>8949</v>
      </c>
      <c r="AF162" s="2">
        <v>60907</v>
      </c>
      <c r="AG162" s="2">
        <f t="shared" si="85"/>
        <v>69856</v>
      </c>
      <c r="AH162" s="3">
        <f t="shared" si="84"/>
        <v>0.465400779399404</v>
      </c>
      <c r="AI162" s="3">
        <f t="shared" si="86"/>
        <v>6.8380835944066631E-2</v>
      </c>
      <c r="AJ162" s="76">
        <f t="shared" si="87"/>
        <v>0.79309090909090907</v>
      </c>
      <c r="AK162" s="77">
        <f t="shared" si="88"/>
        <v>2586.6660000000002</v>
      </c>
      <c r="AL162" s="78">
        <f t="shared" si="89"/>
        <v>1.5676763636363638</v>
      </c>
      <c r="AM162" s="79">
        <f t="shared" si="90"/>
        <v>1203.912</v>
      </c>
      <c r="AN162" s="78">
        <f t="shared" si="91"/>
        <v>0.72964363636363638</v>
      </c>
      <c r="AO162" s="103">
        <f t="shared" si="92"/>
        <v>16052.160000000002</v>
      </c>
    </row>
    <row r="163" spans="2:41" x14ac:dyDescent="0.2">
      <c r="B163" s="1" t="s">
        <v>48</v>
      </c>
      <c r="C163" s="2">
        <v>132249</v>
      </c>
      <c r="D163" s="2">
        <v>4266</v>
      </c>
      <c r="E163" s="2">
        <v>341</v>
      </c>
      <c r="F163" s="2">
        <v>8</v>
      </c>
      <c r="G163" s="2">
        <v>98</v>
      </c>
      <c r="H163" s="2">
        <v>241</v>
      </c>
      <c r="I163" s="2">
        <v>6</v>
      </c>
      <c r="J163" s="2">
        <v>97</v>
      </c>
      <c r="K163" s="2">
        <v>548</v>
      </c>
      <c r="L163" s="2">
        <v>46</v>
      </c>
      <c r="M163" s="2">
        <v>92</v>
      </c>
      <c r="N163" s="3">
        <v>248.7</v>
      </c>
      <c r="O163" s="3">
        <v>17.8</v>
      </c>
      <c r="P163" s="41">
        <v>7.99</v>
      </c>
      <c r="Q163" s="41">
        <v>7.83</v>
      </c>
      <c r="R163" s="41">
        <v>3.0409999999999999</v>
      </c>
      <c r="S163" s="41">
        <v>2.4950000000000001</v>
      </c>
      <c r="AC163" s="39">
        <f>4+20+109+10</f>
        <v>143</v>
      </c>
      <c r="AD163" s="39">
        <f>72+179+2398+144</f>
        <v>2793</v>
      </c>
      <c r="AE163" s="2">
        <v>9049</v>
      </c>
      <c r="AF163" s="2">
        <v>57607</v>
      </c>
      <c r="AG163" s="2">
        <f t="shared" si="85"/>
        <v>66656</v>
      </c>
      <c r="AH163" s="3">
        <f t="shared" si="84"/>
        <v>0.43559497614348691</v>
      </c>
      <c r="AI163" s="3">
        <f t="shared" si="86"/>
        <v>6.8423957837110305E-2</v>
      </c>
      <c r="AJ163" s="76">
        <f t="shared" si="87"/>
        <v>0.77563636363636368</v>
      </c>
      <c r="AK163" s="77">
        <f t="shared" si="88"/>
        <v>1454.7059999999999</v>
      </c>
      <c r="AL163" s="78">
        <f t="shared" si="89"/>
        <v>0.88163999999999998</v>
      </c>
      <c r="AM163" s="79">
        <f t="shared" si="90"/>
        <v>1028.106</v>
      </c>
      <c r="AN163" s="78">
        <f t="shared" si="91"/>
        <v>0.62309454545454546</v>
      </c>
      <c r="AO163" s="103">
        <f t="shared" si="92"/>
        <v>13708.08</v>
      </c>
    </row>
    <row r="164" spans="2:41" x14ac:dyDescent="0.2">
      <c r="B164" s="1" t="s">
        <v>49</v>
      </c>
      <c r="C164" s="2">
        <v>129900</v>
      </c>
      <c r="D164" s="2">
        <v>4190</v>
      </c>
      <c r="E164" s="2">
        <v>396</v>
      </c>
      <c r="F164" s="2">
        <v>9</v>
      </c>
      <c r="G164" s="2">
        <v>98</v>
      </c>
      <c r="H164" s="2">
        <v>195</v>
      </c>
      <c r="I164" s="2">
        <v>5</v>
      </c>
      <c r="J164" s="2">
        <v>98</v>
      </c>
      <c r="K164" s="2">
        <v>640</v>
      </c>
      <c r="L164" s="2">
        <v>41</v>
      </c>
      <c r="M164" s="2">
        <v>94</v>
      </c>
      <c r="N164" s="3">
        <v>194</v>
      </c>
      <c r="O164" s="3">
        <v>15.629087999999999</v>
      </c>
      <c r="P164" s="41">
        <v>7.49</v>
      </c>
      <c r="Q164" s="41">
        <v>7.72</v>
      </c>
      <c r="R164" s="41">
        <v>3.2210000000000001</v>
      </c>
      <c r="S164" s="41">
        <v>2.7189999999999999</v>
      </c>
      <c r="AC164" s="39">
        <f>8+110+35</f>
        <v>153</v>
      </c>
      <c r="AD164" s="39">
        <f>84+2405+583</f>
        <v>3072</v>
      </c>
      <c r="AE164" s="2">
        <v>9088</v>
      </c>
      <c r="AF164" s="2">
        <v>57398</v>
      </c>
      <c r="AG164" s="2">
        <f t="shared" si="85"/>
        <v>66486</v>
      </c>
      <c r="AH164" s="3">
        <f t="shared" si="84"/>
        <v>0.44186297151655118</v>
      </c>
      <c r="AI164" s="3">
        <f t="shared" si="86"/>
        <v>6.9961508852963816E-2</v>
      </c>
      <c r="AJ164" s="76">
        <f t="shared" si="87"/>
        <v>0.76181818181818184</v>
      </c>
      <c r="AK164" s="77">
        <f t="shared" si="88"/>
        <v>1659.24</v>
      </c>
      <c r="AL164" s="78">
        <f t="shared" si="89"/>
        <v>1.0056</v>
      </c>
      <c r="AM164" s="79">
        <f t="shared" si="90"/>
        <v>817.05</v>
      </c>
      <c r="AN164" s="78">
        <f t="shared" si="91"/>
        <v>0.49518181818181817</v>
      </c>
      <c r="AO164" s="103">
        <f t="shared" si="92"/>
        <v>10894</v>
      </c>
    </row>
    <row r="165" spans="2:41" x14ac:dyDescent="0.2">
      <c r="B165" s="1" t="s">
        <v>50</v>
      </c>
      <c r="C165" s="2">
        <v>130776</v>
      </c>
      <c r="D165" s="2">
        <v>4359</v>
      </c>
      <c r="E165" s="2">
        <v>430</v>
      </c>
      <c r="F165" s="2">
        <v>7</v>
      </c>
      <c r="G165" s="2">
        <v>98</v>
      </c>
      <c r="H165" s="2">
        <v>209</v>
      </c>
      <c r="I165" s="2">
        <v>5</v>
      </c>
      <c r="J165" s="2">
        <v>98</v>
      </c>
      <c r="K165" s="2">
        <v>828</v>
      </c>
      <c r="L165" s="2">
        <v>52</v>
      </c>
      <c r="M165" s="2">
        <v>94</v>
      </c>
      <c r="N165" s="3">
        <v>219.3</v>
      </c>
      <c r="O165" s="3">
        <v>17.63</v>
      </c>
      <c r="P165" s="41">
        <v>6.3</v>
      </c>
      <c r="Q165" s="41">
        <v>6.5</v>
      </c>
      <c r="R165" s="41">
        <v>3.1379999999999999</v>
      </c>
      <c r="S165" s="41">
        <v>2.714</v>
      </c>
      <c r="AC165" s="39">
        <f>8+145+1</f>
        <v>154</v>
      </c>
      <c r="AD165" s="39">
        <f>123+10+2703</f>
        <v>2836</v>
      </c>
      <c r="AE165" s="2">
        <v>9615</v>
      </c>
      <c r="AF165" s="2">
        <v>55673</v>
      </c>
      <c r="AG165" s="2">
        <f t="shared" si="85"/>
        <v>65288</v>
      </c>
      <c r="AH165" s="3">
        <f t="shared" si="84"/>
        <v>0.42571266899125221</v>
      </c>
      <c r="AI165" s="3">
        <f t="shared" si="86"/>
        <v>7.3522664709120944E-2</v>
      </c>
      <c r="AJ165" s="76">
        <f t="shared" si="87"/>
        <v>0.79254545454545455</v>
      </c>
      <c r="AK165" s="77">
        <f t="shared" si="88"/>
        <v>1874.37</v>
      </c>
      <c r="AL165" s="78">
        <f t="shared" si="89"/>
        <v>1.1359818181818182</v>
      </c>
      <c r="AM165" s="79">
        <f t="shared" si="90"/>
        <v>911.03099999999995</v>
      </c>
      <c r="AN165" s="78">
        <f t="shared" si="91"/>
        <v>0.55213999999999996</v>
      </c>
      <c r="AO165" s="103">
        <f t="shared" si="92"/>
        <v>12147.08</v>
      </c>
    </row>
    <row r="166" spans="2:41" x14ac:dyDescent="0.2">
      <c r="B166" s="1" t="s">
        <v>51</v>
      </c>
      <c r="C166" s="2">
        <v>141397</v>
      </c>
      <c r="D166" s="2">
        <v>4561</v>
      </c>
      <c r="E166" s="2">
        <v>343</v>
      </c>
      <c r="F166" s="2">
        <v>15</v>
      </c>
      <c r="G166" s="2">
        <v>96</v>
      </c>
      <c r="H166" s="2">
        <v>203</v>
      </c>
      <c r="I166" s="2">
        <v>7</v>
      </c>
      <c r="J166" s="2">
        <v>97</v>
      </c>
      <c r="K166" s="2">
        <v>810</v>
      </c>
      <c r="L166" s="2">
        <v>39</v>
      </c>
      <c r="M166" s="2">
        <v>95</v>
      </c>
      <c r="N166" s="3">
        <v>220</v>
      </c>
      <c r="O166" s="3">
        <v>17</v>
      </c>
      <c r="P166" s="41">
        <v>7.5</v>
      </c>
      <c r="Q166" s="41">
        <v>7.5</v>
      </c>
      <c r="R166" s="41">
        <v>2.4980000000000002</v>
      </c>
      <c r="S166" s="41">
        <v>2.3879999999999999</v>
      </c>
      <c r="AC166" s="39">
        <v>8</v>
      </c>
      <c r="AD166" s="39">
        <v>161</v>
      </c>
      <c r="AE166" s="2">
        <v>10853</v>
      </c>
      <c r="AF166" s="2">
        <v>51992</v>
      </c>
      <c r="AG166" s="2">
        <f t="shared" si="85"/>
        <v>62845</v>
      </c>
      <c r="AH166" s="3">
        <f t="shared" si="84"/>
        <v>0.3677022850555528</v>
      </c>
      <c r="AI166" s="3">
        <f t="shared" si="86"/>
        <v>7.6755518151021593E-2</v>
      </c>
      <c r="AJ166" s="76">
        <f t="shared" si="87"/>
        <v>0.82927272727272727</v>
      </c>
      <c r="AK166" s="77">
        <f t="shared" si="88"/>
        <v>1564.423</v>
      </c>
      <c r="AL166" s="78">
        <f t="shared" si="89"/>
        <v>0.94813515151515149</v>
      </c>
      <c r="AM166" s="79">
        <f t="shared" si="90"/>
        <v>925.88300000000004</v>
      </c>
      <c r="AN166" s="78">
        <f t="shared" si="91"/>
        <v>0.56114121212121215</v>
      </c>
      <c r="AO166" s="103">
        <f t="shared" si="92"/>
        <v>12345.106666666667</v>
      </c>
    </row>
    <row r="167" spans="2:41" x14ac:dyDescent="0.2">
      <c r="B167" s="30" t="s">
        <v>52</v>
      </c>
      <c r="C167" s="2">
        <v>136379</v>
      </c>
      <c r="D167" s="2">
        <f>C167/30</f>
        <v>4545.9666666666662</v>
      </c>
      <c r="E167" s="2">
        <v>351</v>
      </c>
      <c r="F167" s="2">
        <v>14</v>
      </c>
      <c r="G167" s="2">
        <v>96</v>
      </c>
      <c r="H167" s="2">
        <v>224</v>
      </c>
      <c r="I167" s="2">
        <v>13</v>
      </c>
      <c r="J167" s="2">
        <v>94</v>
      </c>
      <c r="K167" s="2">
        <v>722</v>
      </c>
      <c r="L167" s="2">
        <v>46</v>
      </c>
      <c r="M167" s="2">
        <v>94</v>
      </c>
      <c r="N167" s="3">
        <v>196.6</v>
      </c>
      <c r="O167" s="3">
        <v>16.8</v>
      </c>
      <c r="P167" s="41">
        <v>7.3</v>
      </c>
      <c r="Q167" s="41">
        <v>7.2</v>
      </c>
      <c r="R167" s="41">
        <v>2.69</v>
      </c>
      <c r="S167" s="41">
        <v>2.41</v>
      </c>
      <c r="AC167" s="39">
        <v>13</v>
      </c>
      <c r="AD167" s="39">
        <v>166</v>
      </c>
      <c r="AE167" s="2">
        <v>9966</v>
      </c>
      <c r="AF167" s="2">
        <v>54955</v>
      </c>
      <c r="AG167" s="2">
        <f t="shared" si="85"/>
        <v>64921</v>
      </c>
      <c r="AH167" s="3">
        <f t="shared" si="84"/>
        <v>0.40295793340616959</v>
      </c>
      <c r="AI167" s="3">
        <f t="shared" si="86"/>
        <v>7.3075766796940875E-2</v>
      </c>
      <c r="AJ167" s="76">
        <f t="shared" si="87"/>
        <v>0.82653939393939391</v>
      </c>
      <c r="AK167" s="77">
        <f t="shared" si="88"/>
        <v>1595.6342999999997</v>
      </c>
      <c r="AL167" s="78">
        <f t="shared" si="89"/>
        <v>0.96705109090909069</v>
      </c>
      <c r="AM167" s="79">
        <f t="shared" si="90"/>
        <v>1018.2965333333332</v>
      </c>
      <c r="AN167" s="78">
        <f t="shared" si="91"/>
        <v>0.617149414141414</v>
      </c>
      <c r="AO167" s="103">
        <f t="shared" si="92"/>
        <v>13577.287111111109</v>
      </c>
    </row>
    <row r="168" spans="2:41" ht="13.5" thickBot="1" x14ac:dyDescent="0.25">
      <c r="B168" s="32" t="s">
        <v>53</v>
      </c>
      <c r="C168" s="2">
        <v>151038</v>
      </c>
      <c r="D168" s="2">
        <f>(C168/31)</f>
        <v>4872.1935483870966</v>
      </c>
      <c r="E168" s="2">
        <v>418</v>
      </c>
      <c r="F168" s="2">
        <v>10</v>
      </c>
      <c r="G168" s="2">
        <v>98</v>
      </c>
      <c r="H168" s="2">
        <v>252</v>
      </c>
      <c r="I168" s="2">
        <v>9</v>
      </c>
      <c r="J168" s="2">
        <v>96</v>
      </c>
      <c r="K168" s="2">
        <v>771</v>
      </c>
      <c r="L168" s="2">
        <v>32</v>
      </c>
      <c r="M168" s="2">
        <v>96</v>
      </c>
      <c r="N168" s="3">
        <v>138.80000000000001</v>
      </c>
      <c r="O168" s="3">
        <v>16.8</v>
      </c>
      <c r="P168" s="41">
        <v>7.7</v>
      </c>
      <c r="Q168" s="41">
        <v>7.3</v>
      </c>
      <c r="R168" s="41">
        <v>1.9910000000000001</v>
      </c>
      <c r="S168" s="41">
        <v>1.702</v>
      </c>
      <c r="AC168" s="40">
        <v>8</v>
      </c>
      <c r="AD168" s="40">
        <f>77+48</f>
        <v>125</v>
      </c>
      <c r="AE168" s="2">
        <v>11931</v>
      </c>
      <c r="AF168" s="2">
        <v>58703</v>
      </c>
      <c r="AG168" s="2">
        <f t="shared" si="85"/>
        <v>70634</v>
      </c>
      <c r="AH168" s="3">
        <f t="shared" si="84"/>
        <v>0.38866377997590013</v>
      </c>
      <c r="AI168" s="3">
        <f t="shared" si="86"/>
        <v>7.899336590791721E-2</v>
      </c>
      <c r="AJ168" s="76">
        <f t="shared" si="87"/>
        <v>0.88585337243401752</v>
      </c>
      <c r="AK168" s="77">
        <f t="shared" si="88"/>
        <v>2036.5769032258063</v>
      </c>
      <c r="AL168" s="78">
        <f t="shared" si="89"/>
        <v>1.2342890322580644</v>
      </c>
      <c r="AM168" s="79">
        <f t="shared" si="90"/>
        <v>1227.7927741935484</v>
      </c>
      <c r="AN168" s="78">
        <f t="shared" si="91"/>
        <v>0.74411683284457486</v>
      </c>
      <c r="AO168" s="103">
        <f t="shared" si="92"/>
        <v>16370.570322580645</v>
      </c>
    </row>
    <row r="169" spans="2:41" ht="13.5" thickTop="1" x14ac:dyDescent="0.2">
      <c r="B169" s="31" t="s">
        <v>92</v>
      </c>
      <c r="C169" s="6">
        <f t="shared" ref="C169:S169" si="93">SUM(C157:C168)</f>
        <v>1642035</v>
      </c>
      <c r="D169" s="6">
        <f t="shared" si="93"/>
        <v>53979.160215053766</v>
      </c>
      <c r="E169" s="6">
        <f t="shared" si="93"/>
        <v>5206</v>
      </c>
      <c r="F169" s="6">
        <f>SUM(F157:F168)</f>
        <v>128</v>
      </c>
      <c r="G169" s="6">
        <f>SUM(G157:G168)</f>
        <v>1169</v>
      </c>
      <c r="H169" s="6">
        <f>SUM(H157:H168)</f>
        <v>3011</v>
      </c>
      <c r="I169" s="6">
        <f>SUM(I157:I168)</f>
        <v>84</v>
      </c>
      <c r="J169" s="6">
        <f>SUM(J157:J168)</f>
        <v>1167</v>
      </c>
      <c r="K169" s="6">
        <f t="shared" si="93"/>
        <v>9065</v>
      </c>
      <c r="L169" s="6">
        <f>SUM(L157:L168)</f>
        <v>452</v>
      </c>
      <c r="M169" s="6">
        <f>SUM(M157:M168)</f>
        <v>1140</v>
      </c>
      <c r="N169" s="6">
        <f t="shared" si="93"/>
        <v>2566.2000000000003</v>
      </c>
      <c r="O169" s="6">
        <f t="shared" si="93"/>
        <v>204.45908800000001</v>
      </c>
      <c r="P169" s="35">
        <f t="shared" si="93"/>
        <v>91.18</v>
      </c>
      <c r="Q169" s="35">
        <f t="shared" si="93"/>
        <v>89.25</v>
      </c>
      <c r="R169" s="35">
        <f t="shared" si="93"/>
        <v>34.112000000000002</v>
      </c>
      <c r="S169" s="35">
        <f t="shared" si="93"/>
        <v>28.82</v>
      </c>
      <c r="AC169" s="6">
        <f>SUM(AC157:AC168)</f>
        <v>1672</v>
      </c>
      <c r="AD169" s="6">
        <f>SUM(AD157:AD168)</f>
        <v>30080</v>
      </c>
      <c r="AE169" s="6">
        <f t="shared" ref="AE169:AI169" si="94">SUM(AE157:AE168)</f>
        <v>119374</v>
      </c>
      <c r="AF169" s="6">
        <f t="shared" si="94"/>
        <v>708012</v>
      </c>
      <c r="AG169" s="6">
        <f t="shared" si="94"/>
        <v>827386</v>
      </c>
      <c r="AH169" s="35">
        <f t="shared" si="94"/>
        <v>5.1961943041014438</v>
      </c>
      <c r="AI169" s="35">
        <f t="shared" si="94"/>
        <v>0.87187134725427096</v>
      </c>
      <c r="AJ169" s="80"/>
      <c r="AK169" s="81"/>
      <c r="AL169" s="82"/>
      <c r="AM169" s="83"/>
      <c r="AN169" s="82"/>
      <c r="AO169" s="104"/>
    </row>
    <row r="170" spans="2:41" ht="13.5" thickBot="1" x14ac:dyDescent="0.25">
      <c r="B170" s="7" t="s">
        <v>93</v>
      </c>
      <c r="C170" s="8">
        <f>AVERAGE(C157:C168)</f>
        <v>136836.25</v>
      </c>
      <c r="D170" s="8">
        <f t="shared" ref="D170:O170" si="95">AVERAGE(D157:D168)</f>
        <v>4498.2633512544808</v>
      </c>
      <c r="E170" s="8">
        <f t="shared" si="95"/>
        <v>433.83333333333331</v>
      </c>
      <c r="F170" s="8">
        <f>AVERAGE(F157:F168)</f>
        <v>10.666666666666666</v>
      </c>
      <c r="G170" s="8">
        <f>AVERAGE(G157:G168)</f>
        <v>97.416666666666671</v>
      </c>
      <c r="H170" s="8">
        <f>AVERAGE(H157:H168)</f>
        <v>250.91666666666666</v>
      </c>
      <c r="I170" s="8">
        <f>AVERAGE(I157:I168)</f>
        <v>7</v>
      </c>
      <c r="J170" s="8">
        <f>AVERAGE(J157:J168)</f>
        <v>97.25</v>
      </c>
      <c r="K170" s="8">
        <f t="shared" si="95"/>
        <v>755.41666666666663</v>
      </c>
      <c r="L170" s="8">
        <f>AVERAGE(L157:L168)</f>
        <v>37.666666666666664</v>
      </c>
      <c r="M170" s="8">
        <f>AVERAGE(M157:M168)</f>
        <v>95</v>
      </c>
      <c r="N170" s="8">
        <f t="shared" si="95"/>
        <v>213.85000000000002</v>
      </c>
      <c r="O170" s="8">
        <f t="shared" si="95"/>
        <v>17.038257333333334</v>
      </c>
      <c r="P170" s="33">
        <f>AVERAGE(P157:P168)</f>
        <v>7.5983333333333336</v>
      </c>
      <c r="Q170" s="33">
        <f>AVERAGE(Q157:Q168)</f>
        <v>7.4375</v>
      </c>
      <c r="R170" s="33">
        <f>AVERAGE(R157:R168)</f>
        <v>2.8426666666666667</v>
      </c>
      <c r="S170" s="33">
        <f>AVERAGE(S157:S168)</f>
        <v>2.4016666666666668</v>
      </c>
      <c r="AC170" s="8"/>
      <c r="AD170" s="8"/>
      <c r="AE170" s="8">
        <f>AVERAGE(AE157:AE168)</f>
        <v>9947.8333333333339</v>
      </c>
      <c r="AF170" s="8">
        <f>AVERAGE(AF157:AF168)</f>
        <v>59001</v>
      </c>
      <c r="AG170" s="8">
        <f>AVERAGE(AG157:AG168)</f>
        <v>68948.833333333328</v>
      </c>
      <c r="AH170" s="33">
        <f>AVERAGE(AH157:AH168)</f>
        <v>0.43301619200845365</v>
      </c>
      <c r="AI170" s="33">
        <f t="shared" ref="AI170" si="96">AVERAGE(AI157:AI168)</f>
        <v>7.2655945604522584E-2</v>
      </c>
      <c r="AJ170" s="84">
        <f t="shared" ref="AJ170" si="97">D170/$D$2</f>
        <v>0.81786606386445104</v>
      </c>
      <c r="AK170" s="85">
        <f t="shared" ref="AK170" si="98">(D170*E170)/1000</f>
        <v>1951.4965838859021</v>
      </c>
      <c r="AL170" s="86">
        <f t="shared" si="89"/>
        <v>1.1827252023550923</v>
      </c>
      <c r="AM170" s="87">
        <f t="shared" ref="AM170" si="99">(D170*H170)/1000</f>
        <v>1128.6892458856034</v>
      </c>
      <c r="AN170" s="86">
        <f t="shared" si="91"/>
        <v>0.68405408841551729</v>
      </c>
      <c r="AO170" s="105">
        <f>AVERAGE(AO157:AO168)</f>
        <v>15069.585897252089</v>
      </c>
    </row>
    <row r="171" spans="2:41" ht="13.5" thickTop="1" x14ac:dyDescent="0.2"/>
    <row r="172" spans="2:41" ht="13.5" thickBot="1" x14ac:dyDescent="0.25"/>
    <row r="173" spans="2:41" ht="13.5" thickTop="1" x14ac:dyDescent="0.2">
      <c r="B173" s="19" t="s">
        <v>5</v>
      </c>
      <c r="C173" s="20" t="s">
        <v>6</v>
      </c>
      <c r="D173" s="20" t="s">
        <v>6</v>
      </c>
      <c r="E173" s="20" t="s">
        <v>7</v>
      </c>
      <c r="F173" s="20" t="s">
        <v>8</v>
      </c>
      <c r="G173" s="42" t="s">
        <v>2</v>
      </c>
      <c r="H173" s="20" t="s">
        <v>9</v>
      </c>
      <c r="I173" s="20" t="s">
        <v>10</v>
      </c>
      <c r="J173" s="42" t="s">
        <v>3</v>
      </c>
      <c r="K173" s="20" t="s">
        <v>11</v>
      </c>
      <c r="L173" s="20" t="s">
        <v>12</v>
      </c>
      <c r="M173" s="42" t="s">
        <v>13</v>
      </c>
      <c r="N173" s="20" t="s">
        <v>15</v>
      </c>
      <c r="O173" s="21" t="s">
        <v>16</v>
      </c>
      <c r="P173" s="20" t="s">
        <v>66</v>
      </c>
      <c r="Q173" s="20" t="s">
        <v>67</v>
      </c>
      <c r="R173" s="20" t="s">
        <v>68</v>
      </c>
      <c r="S173" s="20" t="s">
        <v>69</v>
      </c>
      <c r="AC173" s="108" t="s">
        <v>56</v>
      </c>
      <c r="AD173" s="109"/>
      <c r="AE173" s="21" t="s">
        <v>70</v>
      </c>
      <c r="AF173" s="21" t="s">
        <v>71</v>
      </c>
      <c r="AG173" s="21" t="s">
        <v>39</v>
      </c>
      <c r="AH173" s="21" t="s">
        <v>14</v>
      </c>
      <c r="AI173" s="21" t="s">
        <v>70</v>
      </c>
      <c r="AJ173" s="68" t="s">
        <v>72</v>
      </c>
      <c r="AK173" s="69" t="s">
        <v>73</v>
      </c>
      <c r="AL173" s="70" t="s">
        <v>74</v>
      </c>
      <c r="AM173" s="71" t="s">
        <v>72</v>
      </c>
      <c r="AN173" s="70" t="s">
        <v>72</v>
      </c>
      <c r="AO173" s="68" t="s">
        <v>156</v>
      </c>
    </row>
    <row r="174" spans="2:41" ht="13.5" thickBot="1" x14ac:dyDescent="0.25">
      <c r="B174" s="15" t="s">
        <v>94</v>
      </c>
      <c r="C174" s="16" t="s">
        <v>18</v>
      </c>
      <c r="D174" s="17" t="s">
        <v>19</v>
      </c>
      <c r="E174" s="16" t="s">
        <v>20</v>
      </c>
      <c r="F174" s="16" t="s">
        <v>20</v>
      </c>
      <c r="G174" s="43" t="s">
        <v>21</v>
      </c>
      <c r="H174" s="16" t="s">
        <v>20</v>
      </c>
      <c r="I174" s="16" t="s">
        <v>20</v>
      </c>
      <c r="J174" s="43" t="s">
        <v>21</v>
      </c>
      <c r="K174" s="16" t="s">
        <v>20</v>
      </c>
      <c r="L174" s="16" t="s">
        <v>20</v>
      </c>
      <c r="M174" s="43" t="s">
        <v>21</v>
      </c>
      <c r="N174" s="16" t="s">
        <v>23</v>
      </c>
      <c r="O174" s="18" t="s">
        <v>24</v>
      </c>
      <c r="P174" s="16"/>
      <c r="Q174" s="16"/>
      <c r="R174" s="16"/>
      <c r="S174" s="16"/>
      <c r="AC174" s="37" t="s">
        <v>58</v>
      </c>
      <c r="AD174" s="37" t="s">
        <v>59</v>
      </c>
      <c r="AE174" s="17" t="s">
        <v>41</v>
      </c>
      <c r="AF174" s="17" t="s">
        <v>41</v>
      </c>
      <c r="AG174" s="17" t="s">
        <v>41</v>
      </c>
      <c r="AH174" s="17" t="s">
        <v>22</v>
      </c>
      <c r="AI174" s="17" t="s">
        <v>22</v>
      </c>
      <c r="AJ174" s="72" t="s">
        <v>6</v>
      </c>
      <c r="AK174" s="73" t="s">
        <v>76</v>
      </c>
      <c r="AL174" s="74" t="s">
        <v>77</v>
      </c>
      <c r="AM174" s="75" t="s">
        <v>78</v>
      </c>
      <c r="AN174" s="74" t="s">
        <v>79</v>
      </c>
      <c r="AO174" s="72" t="s">
        <v>157</v>
      </c>
    </row>
    <row r="175" spans="2:41" ht="13.5" thickTop="1" x14ac:dyDescent="0.2">
      <c r="B175" s="1" t="s">
        <v>42</v>
      </c>
      <c r="C175" s="2">
        <v>140837</v>
      </c>
      <c r="D175" s="2">
        <v>4543</v>
      </c>
      <c r="E175" s="2">
        <v>561</v>
      </c>
      <c r="F175" s="2">
        <v>27</v>
      </c>
      <c r="G175" s="2">
        <v>95</v>
      </c>
      <c r="H175" s="2">
        <v>238</v>
      </c>
      <c r="I175" s="2">
        <v>13</v>
      </c>
      <c r="J175" s="2">
        <v>95</v>
      </c>
      <c r="K175" s="2">
        <v>939</v>
      </c>
      <c r="L175" s="2">
        <v>48</v>
      </c>
      <c r="M175" s="2">
        <v>95</v>
      </c>
      <c r="N175" s="4">
        <v>188.5</v>
      </c>
      <c r="O175" s="3">
        <v>17.399999999999999</v>
      </c>
      <c r="P175" s="41">
        <v>7.6</v>
      </c>
      <c r="Q175" s="41">
        <v>7.5</v>
      </c>
      <c r="R175" s="41">
        <v>1.6759999999999999</v>
      </c>
      <c r="S175" s="41">
        <v>1.6259999999999999</v>
      </c>
      <c r="AC175" s="38">
        <v>12</v>
      </c>
      <c r="AD175" s="38">
        <f>101+14+16</f>
        <v>131</v>
      </c>
      <c r="AE175" s="2">
        <v>9975</v>
      </c>
      <c r="AF175" s="2">
        <v>60282</v>
      </c>
      <c r="AG175" s="2">
        <f>SUM(AE175:AF175)</f>
        <v>70257</v>
      </c>
      <c r="AH175" s="3">
        <f t="shared" ref="AH175:AH186" si="100">AF175/C175</f>
        <v>0.42802672593139585</v>
      </c>
      <c r="AI175" s="3">
        <f>AE175/C175</f>
        <v>7.0826558361794134E-2</v>
      </c>
      <c r="AJ175" s="76">
        <f>D175/$D$2</f>
        <v>0.82599999999999996</v>
      </c>
      <c r="AK175" s="77">
        <f>(D175*E175)/1000</f>
        <v>2548.623</v>
      </c>
      <c r="AL175" s="78">
        <f>(AK175)/$F$3</f>
        <v>1.5446200000000001</v>
      </c>
      <c r="AM175" s="79">
        <f>(D175*H175)/1000</f>
        <v>1081.2339999999999</v>
      </c>
      <c r="AN175" s="78">
        <f>(AM175)/$H$3</f>
        <v>0.65529333333333328</v>
      </c>
      <c r="AO175" s="103">
        <f>(0.8*D175*H175)/60</f>
        <v>14416.453333333335</v>
      </c>
    </row>
    <row r="176" spans="2:41" x14ac:dyDescent="0.2">
      <c r="B176" s="1" t="s">
        <v>43</v>
      </c>
      <c r="C176" s="2">
        <v>126373</v>
      </c>
      <c r="D176" s="2">
        <v>4358</v>
      </c>
      <c r="E176" s="2">
        <v>390</v>
      </c>
      <c r="F176" s="2">
        <v>15</v>
      </c>
      <c r="G176" s="2">
        <v>96</v>
      </c>
      <c r="H176" s="2">
        <v>232</v>
      </c>
      <c r="I176" s="2">
        <v>11</v>
      </c>
      <c r="J176" s="2">
        <v>95</v>
      </c>
      <c r="K176" s="2">
        <v>735</v>
      </c>
      <c r="L176" s="2">
        <v>40</v>
      </c>
      <c r="M176" s="2">
        <v>95</v>
      </c>
      <c r="N176" s="3">
        <v>222</v>
      </c>
      <c r="O176" s="3">
        <v>16.3</v>
      </c>
      <c r="P176" s="41">
        <v>7.9</v>
      </c>
      <c r="Q176" s="41">
        <v>7.5</v>
      </c>
      <c r="R176" s="41">
        <v>1.494</v>
      </c>
      <c r="S176" s="41">
        <v>1.155</v>
      </c>
      <c r="AC176" s="39">
        <v>11</v>
      </c>
      <c r="AD176" s="39">
        <f>99+64+9</f>
        <v>172</v>
      </c>
      <c r="AE176" s="2">
        <v>9339</v>
      </c>
      <c r="AF176" s="2">
        <v>53173</v>
      </c>
      <c r="AG176" s="2">
        <f t="shared" ref="AG176:AG186" si="101">SUM(AE176:AF176)</f>
        <v>62512</v>
      </c>
      <c r="AH176" s="3">
        <f t="shared" si="100"/>
        <v>0.4207623463872821</v>
      </c>
      <c r="AI176" s="3">
        <f t="shared" ref="AI176:AI186" si="102">AE176/C176</f>
        <v>7.3900279331819294E-2</v>
      </c>
      <c r="AJ176" s="76">
        <f t="shared" ref="AJ176:AJ186" si="103">D176/$D$2</f>
        <v>0.79236363636363638</v>
      </c>
      <c r="AK176" s="77">
        <f t="shared" ref="AK176:AK186" si="104">(D176*E176)/1000</f>
        <v>1699.62</v>
      </c>
      <c r="AL176" s="78">
        <f t="shared" ref="AL176:AL188" si="105">(AK176)/$F$3</f>
        <v>1.0300727272727273</v>
      </c>
      <c r="AM176" s="79">
        <f t="shared" ref="AM176:AM186" si="106">(D176*H176)/1000</f>
        <v>1011.056</v>
      </c>
      <c r="AN176" s="78">
        <f t="shared" ref="AN176:AN188" si="107">(AM176)/$H$3</f>
        <v>0.61276121212121215</v>
      </c>
      <c r="AO176" s="103">
        <f t="shared" ref="AO176:AO186" si="108">(0.8*D176*H176)/60</f>
        <v>13480.746666666668</v>
      </c>
    </row>
    <row r="177" spans="2:41" x14ac:dyDescent="0.2">
      <c r="B177" s="1" t="s">
        <v>44</v>
      </c>
      <c r="C177" s="2">
        <v>122275</v>
      </c>
      <c r="D177" s="2">
        <v>3944</v>
      </c>
      <c r="E177" s="2">
        <v>435</v>
      </c>
      <c r="F177" s="2">
        <v>18</v>
      </c>
      <c r="G177" s="2">
        <v>96</v>
      </c>
      <c r="H177" s="2">
        <v>349</v>
      </c>
      <c r="I177" s="2">
        <v>13</v>
      </c>
      <c r="J177" s="2">
        <v>96</v>
      </c>
      <c r="K177" s="2">
        <v>988</v>
      </c>
      <c r="L177" s="2">
        <v>54</v>
      </c>
      <c r="M177" s="2">
        <v>95</v>
      </c>
      <c r="N177" s="3">
        <v>154.19999999999999</v>
      </c>
      <c r="O177" s="3">
        <v>16.100000000000001</v>
      </c>
      <c r="P177" s="41">
        <v>8.1</v>
      </c>
      <c r="Q177" s="41">
        <v>7.6</v>
      </c>
      <c r="R177" s="41"/>
      <c r="S177" s="41"/>
      <c r="AC177" s="39">
        <v>20</v>
      </c>
      <c r="AD177" s="39">
        <f>165+40+14</f>
        <v>219</v>
      </c>
      <c r="AE177" s="2">
        <v>8950</v>
      </c>
      <c r="AF177" s="2">
        <v>53093</v>
      </c>
      <c r="AG177" s="2">
        <f t="shared" si="101"/>
        <v>62043</v>
      </c>
      <c r="AH177" s="3">
        <f t="shared" si="100"/>
        <v>0.43420977305254549</v>
      </c>
      <c r="AI177" s="3">
        <f t="shared" si="102"/>
        <v>7.319566550807606E-2</v>
      </c>
      <c r="AJ177" s="76">
        <f t="shared" si="103"/>
        <v>0.71709090909090911</v>
      </c>
      <c r="AK177" s="77">
        <f t="shared" si="104"/>
        <v>1715.64</v>
      </c>
      <c r="AL177" s="78">
        <f t="shared" si="105"/>
        <v>1.0397818181818181</v>
      </c>
      <c r="AM177" s="79">
        <f t="shared" si="106"/>
        <v>1376.4559999999999</v>
      </c>
      <c r="AN177" s="78">
        <f t="shared" si="107"/>
        <v>0.8342157575757575</v>
      </c>
      <c r="AO177" s="103">
        <f t="shared" si="108"/>
        <v>18352.746666666666</v>
      </c>
    </row>
    <row r="178" spans="2:41" x14ac:dyDescent="0.2">
      <c r="B178" s="1" t="s">
        <v>45</v>
      </c>
      <c r="C178" s="2">
        <v>121323</v>
      </c>
      <c r="D178" s="2">
        <v>4044</v>
      </c>
      <c r="E178" s="2">
        <v>545</v>
      </c>
      <c r="F178" s="2">
        <v>8</v>
      </c>
      <c r="G178" s="2">
        <v>99</v>
      </c>
      <c r="H178" s="2">
        <v>286</v>
      </c>
      <c r="I178" s="2">
        <v>7</v>
      </c>
      <c r="J178" s="2">
        <v>98</v>
      </c>
      <c r="K178" s="2">
        <v>952</v>
      </c>
      <c r="L178" s="2">
        <v>35</v>
      </c>
      <c r="M178" s="2">
        <v>96</v>
      </c>
      <c r="N178" s="3">
        <v>190.2</v>
      </c>
      <c r="O178" s="3">
        <v>15.5</v>
      </c>
      <c r="P178" s="41">
        <v>7.8</v>
      </c>
      <c r="Q178" s="41">
        <v>7.3</v>
      </c>
      <c r="R178" s="41">
        <v>1.984</v>
      </c>
      <c r="S178" s="41">
        <v>1.653</v>
      </c>
      <c r="AC178" s="39">
        <f>23+2+2</f>
        <v>27</v>
      </c>
      <c r="AD178" s="39">
        <f>231+56+25</f>
        <v>312</v>
      </c>
      <c r="AE178" s="2">
        <v>9169</v>
      </c>
      <c r="AF178" s="2">
        <v>58552</v>
      </c>
      <c r="AG178" s="2">
        <f t="shared" si="101"/>
        <v>67721</v>
      </c>
      <c r="AH178" s="3">
        <f t="shared" si="100"/>
        <v>0.48261253018801054</v>
      </c>
      <c r="AI178" s="3">
        <f t="shared" si="102"/>
        <v>7.557511766111949E-2</v>
      </c>
      <c r="AJ178" s="76">
        <f t="shared" si="103"/>
        <v>0.7352727272727273</v>
      </c>
      <c r="AK178" s="77">
        <f t="shared" si="104"/>
        <v>2203.98</v>
      </c>
      <c r="AL178" s="78">
        <f t="shared" si="105"/>
        <v>1.3357454545454546</v>
      </c>
      <c r="AM178" s="79">
        <f t="shared" si="106"/>
        <v>1156.5840000000001</v>
      </c>
      <c r="AN178" s="78">
        <f t="shared" si="107"/>
        <v>0.70096000000000003</v>
      </c>
      <c r="AO178" s="103">
        <f t="shared" si="108"/>
        <v>15421.12</v>
      </c>
    </row>
    <row r="179" spans="2:41" x14ac:dyDescent="0.2">
      <c r="B179" s="1" t="s">
        <v>46</v>
      </c>
      <c r="C179" s="2">
        <v>174980</v>
      </c>
      <c r="D179" s="2">
        <v>5645</v>
      </c>
      <c r="E179" s="2">
        <v>351</v>
      </c>
      <c r="F179" s="2">
        <v>9</v>
      </c>
      <c r="G179" s="2">
        <v>97</v>
      </c>
      <c r="H179" s="2">
        <v>292</v>
      </c>
      <c r="I179" s="2">
        <v>7</v>
      </c>
      <c r="J179" s="2">
        <v>98</v>
      </c>
      <c r="K179" s="2">
        <v>812</v>
      </c>
      <c r="L179" s="2">
        <v>25</v>
      </c>
      <c r="M179" s="2">
        <v>97</v>
      </c>
      <c r="N179" s="3">
        <v>222.7</v>
      </c>
      <c r="O179" s="3">
        <v>17.3</v>
      </c>
      <c r="P179" s="41">
        <v>7.4</v>
      </c>
      <c r="Q179" s="41">
        <v>7.3</v>
      </c>
      <c r="R179" s="41">
        <v>2.0830000000000002</v>
      </c>
      <c r="S179" s="41">
        <v>1.623</v>
      </c>
      <c r="AC179" s="39">
        <v>18</v>
      </c>
      <c r="AD179" s="39">
        <f>141+112+10</f>
        <v>263</v>
      </c>
      <c r="AE179" s="2">
        <v>13640</v>
      </c>
      <c r="AF179" s="2">
        <v>62040</v>
      </c>
      <c r="AG179" s="2">
        <f t="shared" si="101"/>
        <v>75680</v>
      </c>
      <c r="AH179" s="3">
        <f t="shared" si="100"/>
        <v>0.354554806263573</v>
      </c>
      <c r="AI179" s="3">
        <f t="shared" si="102"/>
        <v>7.7951765916104698E-2</v>
      </c>
      <c r="AJ179" s="76">
        <f t="shared" si="103"/>
        <v>1.0263636363636364</v>
      </c>
      <c r="AK179" s="77">
        <f t="shared" si="104"/>
        <v>1981.395</v>
      </c>
      <c r="AL179" s="78">
        <f t="shared" si="105"/>
        <v>1.2008454545454545</v>
      </c>
      <c r="AM179" s="79">
        <f t="shared" si="106"/>
        <v>1648.34</v>
      </c>
      <c r="AN179" s="78">
        <f t="shared" si="107"/>
        <v>0.99899393939393932</v>
      </c>
      <c r="AO179" s="103">
        <f t="shared" si="108"/>
        <v>21977.866666666665</v>
      </c>
    </row>
    <row r="180" spans="2:41" x14ac:dyDescent="0.2">
      <c r="B180" s="1" t="s">
        <v>47</v>
      </c>
      <c r="C180" s="2">
        <v>199546</v>
      </c>
      <c r="D180" s="2">
        <v>6652</v>
      </c>
      <c r="E180" s="2">
        <v>267</v>
      </c>
      <c r="F180" s="2">
        <v>15</v>
      </c>
      <c r="G180" s="2">
        <v>95</v>
      </c>
      <c r="H180" s="2">
        <v>182</v>
      </c>
      <c r="I180" s="2">
        <v>4</v>
      </c>
      <c r="J180" s="2">
        <v>98</v>
      </c>
      <c r="K180" s="2">
        <v>582</v>
      </c>
      <c r="L180" s="2">
        <v>27</v>
      </c>
      <c r="M180" s="2">
        <v>95</v>
      </c>
      <c r="N180" s="3">
        <v>188.8</v>
      </c>
      <c r="O180" s="3">
        <v>17.3</v>
      </c>
      <c r="P180" s="41">
        <v>7.25</v>
      </c>
      <c r="Q180" s="41">
        <v>7.26</v>
      </c>
      <c r="R180" s="41">
        <v>2.1629999999999998</v>
      </c>
      <c r="S180" s="41">
        <v>1.774</v>
      </c>
      <c r="AC180" s="39">
        <v>14</v>
      </c>
      <c r="AD180" s="39">
        <f>93+58+9</f>
        <v>160</v>
      </c>
      <c r="AE180" s="2">
        <v>14354</v>
      </c>
      <c r="AF180" s="2">
        <v>59711</v>
      </c>
      <c r="AG180" s="2">
        <f t="shared" si="101"/>
        <v>74065</v>
      </c>
      <c r="AH180" s="3">
        <f t="shared" si="100"/>
        <v>0.29923426177422752</v>
      </c>
      <c r="AI180" s="3">
        <f t="shared" si="102"/>
        <v>7.193328856504265E-2</v>
      </c>
      <c r="AJ180" s="76">
        <f t="shared" si="103"/>
        <v>1.2094545454545456</v>
      </c>
      <c r="AK180" s="77">
        <f t="shared" si="104"/>
        <v>1776.0840000000001</v>
      </c>
      <c r="AL180" s="78">
        <f t="shared" si="105"/>
        <v>1.0764145454545455</v>
      </c>
      <c r="AM180" s="79">
        <f t="shared" si="106"/>
        <v>1210.664</v>
      </c>
      <c r="AN180" s="78">
        <f t="shared" si="107"/>
        <v>0.7337357575757576</v>
      </c>
      <c r="AO180" s="103">
        <f t="shared" si="108"/>
        <v>16142.186666666668</v>
      </c>
    </row>
    <row r="181" spans="2:41" x14ac:dyDescent="0.2">
      <c r="B181" s="1" t="s">
        <v>48</v>
      </c>
      <c r="C181" s="2">
        <v>144296</v>
      </c>
      <c r="D181" s="2">
        <v>4655</v>
      </c>
      <c r="E181" s="2">
        <v>364</v>
      </c>
      <c r="F181" s="2">
        <v>8</v>
      </c>
      <c r="G181" s="2">
        <v>98</v>
      </c>
      <c r="H181" s="2">
        <v>215</v>
      </c>
      <c r="I181" s="2">
        <v>4</v>
      </c>
      <c r="J181" s="2">
        <v>98</v>
      </c>
      <c r="K181" s="2">
        <v>753</v>
      </c>
      <c r="L181" s="2">
        <v>32</v>
      </c>
      <c r="M181" s="2">
        <v>96</v>
      </c>
      <c r="N181" s="3">
        <v>230</v>
      </c>
      <c r="O181" s="3">
        <v>17.5</v>
      </c>
      <c r="P181" s="41">
        <v>7.1</v>
      </c>
      <c r="Q181" s="41">
        <v>7.4</v>
      </c>
      <c r="R181" s="41"/>
      <c r="S181" s="41"/>
      <c r="AC181" s="39">
        <v>20</v>
      </c>
      <c r="AD181" s="39">
        <f>153+24</f>
        <v>177</v>
      </c>
      <c r="AE181" s="2">
        <v>10705</v>
      </c>
      <c r="AF181" s="2">
        <v>63200</v>
      </c>
      <c r="AG181" s="2">
        <f t="shared" si="101"/>
        <v>73905</v>
      </c>
      <c r="AH181" s="3">
        <f t="shared" si="100"/>
        <v>0.43798857903198979</v>
      </c>
      <c r="AI181" s="3">
        <f t="shared" si="102"/>
        <v>7.4187780673060935E-2</v>
      </c>
      <c r="AJ181" s="76">
        <f t="shared" si="103"/>
        <v>0.84636363636363632</v>
      </c>
      <c r="AK181" s="77">
        <f t="shared" si="104"/>
        <v>1694.42</v>
      </c>
      <c r="AL181" s="78">
        <f t="shared" si="105"/>
        <v>1.0269212121212121</v>
      </c>
      <c r="AM181" s="79">
        <f t="shared" si="106"/>
        <v>1000.825</v>
      </c>
      <c r="AN181" s="78">
        <f t="shared" si="107"/>
        <v>0.60656060606060613</v>
      </c>
      <c r="AO181" s="103">
        <f t="shared" si="108"/>
        <v>13344.333333333334</v>
      </c>
    </row>
    <row r="182" spans="2:41" x14ac:dyDescent="0.2">
      <c r="B182" s="1" t="s">
        <v>49</v>
      </c>
      <c r="C182" s="2">
        <v>133988</v>
      </c>
      <c r="D182" s="2">
        <v>4322</v>
      </c>
      <c r="E182" s="2">
        <v>395</v>
      </c>
      <c r="F182" s="2">
        <v>9</v>
      </c>
      <c r="G182" s="2">
        <v>98</v>
      </c>
      <c r="H182" s="2">
        <v>267</v>
      </c>
      <c r="I182" s="2">
        <v>9</v>
      </c>
      <c r="J182" s="2">
        <v>97</v>
      </c>
      <c r="K182" s="2">
        <v>735</v>
      </c>
      <c r="L182" s="2">
        <v>40</v>
      </c>
      <c r="M182" s="2">
        <v>95</v>
      </c>
      <c r="N182" s="3">
        <v>157.69999999999999</v>
      </c>
      <c r="O182" s="3">
        <v>17.8</v>
      </c>
      <c r="P182" s="41">
        <v>7.2</v>
      </c>
      <c r="Q182" s="41">
        <v>7.7</v>
      </c>
      <c r="R182" s="41">
        <v>2.5790000000000002</v>
      </c>
      <c r="S182" s="41">
        <v>2.3559999999999999</v>
      </c>
      <c r="AC182" s="39">
        <v>11</v>
      </c>
      <c r="AD182" s="39">
        <f>71+16+15</f>
        <v>102</v>
      </c>
      <c r="AE182" s="2">
        <v>9507</v>
      </c>
      <c r="AF182" s="2">
        <v>47904</v>
      </c>
      <c r="AG182" s="2">
        <f t="shared" si="101"/>
        <v>57411</v>
      </c>
      <c r="AH182" s="3">
        <f t="shared" si="100"/>
        <v>0.35752455443771086</v>
      </c>
      <c r="AI182" s="3">
        <f t="shared" si="102"/>
        <v>7.0954115293906911E-2</v>
      </c>
      <c r="AJ182" s="76">
        <f t="shared" si="103"/>
        <v>0.78581818181818186</v>
      </c>
      <c r="AK182" s="77">
        <f t="shared" si="104"/>
        <v>1707.19</v>
      </c>
      <c r="AL182" s="78">
        <f t="shared" si="105"/>
        <v>1.0346606060606061</v>
      </c>
      <c r="AM182" s="79">
        <f t="shared" si="106"/>
        <v>1153.9739999999999</v>
      </c>
      <c r="AN182" s="78">
        <f t="shared" si="107"/>
        <v>0.69937818181818179</v>
      </c>
      <c r="AO182" s="103">
        <f t="shared" si="108"/>
        <v>15386.320000000002</v>
      </c>
    </row>
    <row r="183" spans="2:41" x14ac:dyDescent="0.2">
      <c r="B183" s="1" t="s">
        <v>50</v>
      </c>
      <c r="C183" s="2">
        <v>133239</v>
      </c>
      <c r="D183" s="2">
        <v>4441</v>
      </c>
      <c r="E183" s="2">
        <v>470</v>
      </c>
      <c r="F183" s="2">
        <v>16</v>
      </c>
      <c r="G183" s="2">
        <v>97</v>
      </c>
      <c r="H183" s="2">
        <v>280</v>
      </c>
      <c r="I183" s="2">
        <v>12</v>
      </c>
      <c r="J183" s="2">
        <v>96</v>
      </c>
      <c r="K183" s="2">
        <v>777</v>
      </c>
      <c r="L183" s="2">
        <v>44</v>
      </c>
      <c r="M183" s="2">
        <v>94</v>
      </c>
      <c r="N183" s="3">
        <v>195.3</v>
      </c>
      <c r="O183" s="3">
        <v>17.8</v>
      </c>
      <c r="P183" s="41">
        <v>6.93</v>
      </c>
      <c r="Q183" s="41">
        <v>7.63</v>
      </c>
      <c r="R183" s="41">
        <v>2.7410000000000001</v>
      </c>
      <c r="S183" s="41">
        <v>2.3759999999999999</v>
      </c>
      <c r="AC183" s="39">
        <v>20</v>
      </c>
      <c r="AD183" s="39">
        <f>146+10</f>
        <v>156</v>
      </c>
      <c r="AE183" s="2">
        <v>9558</v>
      </c>
      <c r="AF183" s="2">
        <v>46487</v>
      </c>
      <c r="AG183" s="2">
        <f t="shared" si="101"/>
        <v>56045</v>
      </c>
      <c r="AH183" s="3">
        <f t="shared" si="100"/>
        <v>0.34889934628749841</v>
      </c>
      <c r="AI183" s="3">
        <f t="shared" si="102"/>
        <v>7.1735753045279529E-2</v>
      </c>
      <c r="AJ183" s="76">
        <f t="shared" si="103"/>
        <v>0.80745454545454542</v>
      </c>
      <c r="AK183" s="77">
        <f t="shared" si="104"/>
        <v>2087.27</v>
      </c>
      <c r="AL183" s="78">
        <f t="shared" si="105"/>
        <v>1.2650121212121213</v>
      </c>
      <c r="AM183" s="79">
        <f t="shared" si="106"/>
        <v>1243.48</v>
      </c>
      <c r="AN183" s="78">
        <f t="shared" si="107"/>
        <v>0.75362424242424242</v>
      </c>
      <c r="AO183" s="103">
        <f t="shared" si="108"/>
        <v>16579.733333333334</v>
      </c>
    </row>
    <row r="184" spans="2:41" x14ac:dyDescent="0.2">
      <c r="B184" s="1" t="s">
        <v>51</v>
      </c>
      <c r="C184" s="2">
        <v>154436</v>
      </c>
      <c r="D184" s="2">
        <v>4982</v>
      </c>
      <c r="E184" s="2">
        <v>470</v>
      </c>
      <c r="F184" s="2">
        <v>16</v>
      </c>
      <c r="G184" s="2">
        <v>97</v>
      </c>
      <c r="H184" s="2">
        <v>244</v>
      </c>
      <c r="I184" s="2">
        <v>9</v>
      </c>
      <c r="J184" s="2">
        <v>96</v>
      </c>
      <c r="K184" s="2">
        <v>801</v>
      </c>
      <c r="L184" s="2">
        <v>43</v>
      </c>
      <c r="M184" s="2">
        <v>95</v>
      </c>
      <c r="N184" s="3">
        <v>191.8</v>
      </c>
      <c r="O184" s="3">
        <v>17.5</v>
      </c>
      <c r="P184" s="41">
        <v>7.3</v>
      </c>
      <c r="Q184" s="41">
        <v>7.5</v>
      </c>
      <c r="R184" s="41">
        <v>2.633</v>
      </c>
      <c r="S184" s="41">
        <v>2.1669999999999998</v>
      </c>
      <c r="AC184" s="39">
        <v>21</v>
      </c>
      <c r="AD184" s="39">
        <f>204+9</f>
        <v>213</v>
      </c>
      <c r="AE184" s="2">
        <v>11245</v>
      </c>
      <c r="AF184" s="2">
        <v>46345</v>
      </c>
      <c r="AG184" s="2">
        <f t="shared" si="101"/>
        <v>57590</v>
      </c>
      <c r="AH184" s="3">
        <f t="shared" si="100"/>
        <v>0.30009194747338702</v>
      </c>
      <c r="AI184" s="3">
        <f t="shared" si="102"/>
        <v>7.2813333678675957E-2</v>
      </c>
      <c r="AJ184" s="76">
        <f t="shared" si="103"/>
        <v>0.90581818181818186</v>
      </c>
      <c r="AK184" s="77">
        <f t="shared" si="104"/>
        <v>2341.54</v>
      </c>
      <c r="AL184" s="78">
        <f t="shared" si="105"/>
        <v>1.4191151515151514</v>
      </c>
      <c r="AM184" s="79">
        <f t="shared" si="106"/>
        <v>1215.6079999999999</v>
      </c>
      <c r="AN184" s="78">
        <f t="shared" si="107"/>
        <v>0.73673212121212117</v>
      </c>
      <c r="AO184" s="103">
        <f t="shared" si="108"/>
        <v>16208.106666666668</v>
      </c>
    </row>
    <row r="185" spans="2:41" x14ac:dyDescent="0.2">
      <c r="B185" s="30" t="s">
        <v>52</v>
      </c>
      <c r="C185" s="2">
        <v>145292</v>
      </c>
      <c r="D185" s="2">
        <v>4843</v>
      </c>
      <c r="E185" s="2">
        <v>410</v>
      </c>
      <c r="F185" s="2">
        <v>11</v>
      </c>
      <c r="G185" s="2">
        <v>97</v>
      </c>
      <c r="H185" s="2">
        <v>376</v>
      </c>
      <c r="I185" s="2">
        <v>10</v>
      </c>
      <c r="J185" s="2">
        <v>95</v>
      </c>
      <c r="K185" s="2">
        <v>861</v>
      </c>
      <c r="L185" s="2">
        <v>39</v>
      </c>
      <c r="M185" s="2">
        <v>97</v>
      </c>
      <c r="N185" s="3">
        <v>244.9</v>
      </c>
      <c r="O185" s="3">
        <v>17.600000000000001</v>
      </c>
      <c r="P185" s="41">
        <v>7.8</v>
      </c>
      <c r="Q185" s="41">
        <v>7.6</v>
      </c>
      <c r="R185" s="41">
        <v>2.8340000000000001</v>
      </c>
      <c r="S185" s="41">
        <v>2.5</v>
      </c>
      <c r="AC185" s="39">
        <f>23+2+3</f>
        <v>28</v>
      </c>
      <c r="AD185" s="39">
        <f>200+38+19</f>
        <v>257</v>
      </c>
      <c r="AE185" s="2">
        <v>10111</v>
      </c>
      <c r="AF185" s="2">
        <v>47173</v>
      </c>
      <c r="AG185" s="2">
        <f t="shared" si="101"/>
        <v>57284</v>
      </c>
      <c r="AH185" s="3">
        <f t="shared" si="100"/>
        <v>0.32467720177298132</v>
      </c>
      <c r="AI185" s="3">
        <f t="shared" si="102"/>
        <v>6.95908928227294E-2</v>
      </c>
      <c r="AJ185" s="76">
        <f t="shared" si="103"/>
        <v>0.88054545454545452</v>
      </c>
      <c r="AK185" s="77">
        <f t="shared" si="104"/>
        <v>1985.63</v>
      </c>
      <c r="AL185" s="78">
        <f t="shared" si="105"/>
        <v>1.2034121212121214</v>
      </c>
      <c r="AM185" s="79">
        <f t="shared" si="106"/>
        <v>1820.9680000000001</v>
      </c>
      <c r="AN185" s="78">
        <f t="shared" si="107"/>
        <v>1.1036169696969698</v>
      </c>
      <c r="AO185" s="103">
        <f t="shared" si="108"/>
        <v>24279.573333333337</v>
      </c>
    </row>
    <row r="186" spans="2:41" ht="13.5" thickBot="1" x14ac:dyDescent="0.25">
      <c r="B186" s="32" t="s">
        <v>53</v>
      </c>
      <c r="C186" s="2">
        <v>133491</v>
      </c>
      <c r="D186" s="2">
        <v>4306</v>
      </c>
      <c r="E186" s="2">
        <v>539</v>
      </c>
      <c r="F186" s="2">
        <v>19</v>
      </c>
      <c r="G186" s="2">
        <v>96</v>
      </c>
      <c r="H186" s="2">
        <v>206</v>
      </c>
      <c r="I186" s="2">
        <v>7</v>
      </c>
      <c r="J186" s="2">
        <v>96</v>
      </c>
      <c r="K186" s="2">
        <v>1036</v>
      </c>
      <c r="L186" s="2">
        <v>39</v>
      </c>
      <c r="M186" s="2">
        <v>96</v>
      </c>
      <c r="N186" s="3">
        <v>184.4</v>
      </c>
      <c r="O186" s="3">
        <v>17.63</v>
      </c>
      <c r="P186" s="41">
        <v>7.7</v>
      </c>
      <c r="Q186" s="41">
        <v>7.4</v>
      </c>
      <c r="R186" s="41">
        <v>2.57</v>
      </c>
      <c r="S186" s="41">
        <v>2.4740000000000002</v>
      </c>
      <c r="AC186" s="40">
        <v>16</v>
      </c>
      <c r="AD186" s="40">
        <f>114+8</f>
        <v>122</v>
      </c>
      <c r="AE186" s="2">
        <v>9795</v>
      </c>
      <c r="AF186" s="2">
        <v>53164</v>
      </c>
      <c r="AG186" s="2">
        <f t="shared" si="101"/>
        <v>62959</v>
      </c>
      <c r="AH186" s="3">
        <f t="shared" si="100"/>
        <v>0.39825905866313083</v>
      </c>
      <c r="AI186" s="3">
        <f t="shared" si="102"/>
        <v>7.3375733195496326E-2</v>
      </c>
      <c r="AJ186" s="76">
        <f t="shared" si="103"/>
        <v>0.78290909090909089</v>
      </c>
      <c r="AK186" s="77">
        <f t="shared" si="104"/>
        <v>2320.9340000000002</v>
      </c>
      <c r="AL186" s="78">
        <f t="shared" si="105"/>
        <v>1.4066266666666667</v>
      </c>
      <c r="AM186" s="79">
        <f t="shared" si="106"/>
        <v>887.03599999999994</v>
      </c>
      <c r="AN186" s="78">
        <f t="shared" si="107"/>
        <v>0.53759757575757572</v>
      </c>
      <c r="AO186" s="103">
        <f t="shared" si="108"/>
        <v>11827.146666666667</v>
      </c>
    </row>
    <row r="187" spans="2:41" ht="13.5" thickTop="1" x14ac:dyDescent="0.2">
      <c r="B187" s="31" t="s">
        <v>95</v>
      </c>
      <c r="C187" s="45">
        <f>SUM(C175:C186)</f>
        <v>1730076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>
        <f>SUM(N175:N186)</f>
        <v>2370.5</v>
      </c>
      <c r="O187" s="6"/>
      <c r="P187" s="35"/>
      <c r="Q187" s="35"/>
      <c r="R187" s="35"/>
      <c r="S187" s="35"/>
      <c r="AC187" s="6">
        <f>SUM(AC175:AC186)</f>
        <v>218</v>
      </c>
      <c r="AD187" s="6">
        <f>SUM(AD175:AD186)</f>
        <v>2284</v>
      </c>
      <c r="AE187" s="6">
        <f>SUM(AE175:AE186)</f>
        <v>126348</v>
      </c>
      <c r="AF187" s="6">
        <f>SUM(AF175:AF186)</f>
        <v>651124</v>
      </c>
      <c r="AG187" s="6">
        <f>SUM(AG175:AG186)</f>
        <v>777472</v>
      </c>
      <c r="AH187" s="35"/>
      <c r="AI187" s="35">
        <f t="shared" ref="AI187" si="109">SUM(AI175:AI186)</f>
        <v>0.87604028405310541</v>
      </c>
      <c r="AJ187" s="80"/>
      <c r="AK187" s="81"/>
      <c r="AL187" s="82"/>
      <c r="AM187" s="83"/>
      <c r="AN187" s="82"/>
      <c r="AO187" s="104"/>
    </row>
    <row r="188" spans="2:41" ht="13.5" thickBot="1" x14ac:dyDescent="0.25">
      <c r="B188" s="7" t="s">
        <v>96</v>
      </c>
      <c r="C188" s="8">
        <f>AVERAGE(C175:C186)</f>
        <v>144173</v>
      </c>
      <c r="D188" s="8">
        <f t="shared" ref="D188:O188" si="110">AVERAGE(D175:D186)</f>
        <v>4727.916666666667</v>
      </c>
      <c r="E188" s="8">
        <f t="shared" si="110"/>
        <v>433.08333333333331</v>
      </c>
      <c r="F188" s="8">
        <f>AVERAGE(F175:F186)</f>
        <v>14.25</v>
      </c>
      <c r="G188" s="8">
        <f>AVERAGE(G175:G186)</f>
        <v>96.75</v>
      </c>
      <c r="H188" s="8">
        <f>AVERAGE(H175:H186)</f>
        <v>263.91666666666669</v>
      </c>
      <c r="I188" s="8">
        <f>AVERAGE(I175:I186)</f>
        <v>8.8333333333333339</v>
      </c>
      <c r="J188" s="8">
        <f>AVERAGE(J175:J186)</f>
        <v>96.5</v>
      </c>
      <c r="K188" s="8">
        <f t="shared" si="110"/>
        <v>830.91666666666663</v>
      </c>
      <c r="L188" s="8">
        <f>AVERAGE(L175:L186)</f>
        <v>38.833333333333336</v>
      </c>
      <c r="M188" s="8">
        <f>AVERAGE(M175:M186)</f>
        <v>95.5</v>
      </c>
      <c r="N188" s="8">
        <f t="shared" si="110"/>
        <v>197.54166666666666</v>
      </c>
      <c r="O188" s="8">
        <f t="shared" si="110"/>
        <v>17.144166666666667</v>
      </c>
      <c r="P188" s="33">
        <f>AVERAGE(P175:P186)</f>
        <v>7.5066666666666668</v>
      </c>
      <c r="Q188" s="33">
        <f>AVERAGE(Q175:Q186)</f>
        <v>7.4741666666666662</v>
      </c>
      <c r="R188" s="33">
        <f>AVERAGE(R175:R186)</f>
        <v>2.2757000000000001</v>
      </c>
      <c r="S188" s="33">
        <f>AVERAGE(S175:S186)</f>
        <v>1.9703999999999997</v>
      </c>
      <c r="AC188" s="8"/>
      <c r="AD188" s="8"/>
      <c r="AE188" s="8">
        <f>AVERAGE(AE175:AE186)</f>
        <v>10529</v>
      </c>
      <c r="AF188" s="8">
        <f>AVERAGE(AF175:AF186)</f>
        <v>54260.333333333336</v>
      </c>
      <c r="AG188" s="8">
        <f>AVERAGE(AG175:AG186)</f>
        <v>64789.333333333336</v>
      </c>
      <c r="AH188" s="33">
        <f>AVERAGE(AH175:AH186)</f>
        <v>0.38223676093864434</v>
      </c>
      <c r="AI188" s="33">
        <f t="shared" ref="AI188" si="111">AVERAGE(AI175:AI186)</f>
        <v>7.3003357004425451E-2</v>
      </c>
      <c r="AJ188" s="84">
        <f t="shared" ref="AJ188" si="112">D188/$D$2</f>
        <v>0.85962121212121223</v>
      </c>
      <c r="AK188" s="85">
        <f t="shared" ref="AK188" si="113">(D188*E188)/1000</f>
        <v>2047.5819097222222</v>
      </c>
      <c r="AL188" s="86">
        <f t="shared" si="105"/>
        <v>1.2409587331649832</v>
      </c>
      <c r="AM188" s="87">
        <f t="shared" ref="AM188" si="114">(D188*H188)/1000</f>
        <v>1247.7760069444448</v>
      </c>
      <c r="AN188" s="86">
        <f t="shared" si="107"/>
        <v>0.75622788299663324</v>
      </c>
      <c r="AO188" s="105">
        <f>AVERAGE(AO175:AO186)</f>
        <v>16451.361111111109</v>
      </c>
    </row>
    <row r="189" spans="2:41" ht="13.5" thickTop="1" x14ac:dyDescent="0.2"/>
    <row r="190" spans="2:41" ht="13.5" thickBot="1" x14ac:dyDescent="0.25"/>
    <row r="191" spans="2:41" ht="13.5" thickTop="1" x14ac:dyDescent="0.2">
      <c r="B191" s="19" t="s">
        <v>5</v>
      </c>
      <c r="C191" s="20" t="s">
        <v>6</v>
      </c>
      <c r="D191" s="20" t="s">
        <v>6</v>
      </c>
      <c r="E191" s="20" t="s">
        <v>7</v>
      </c>
      <c r="F191" s="20" t="s">
        <v>8</v>
      </c>
      <c r="G191" s="42" t="s">
        <v>2</v>
      </c>
      <c r="H191" s="20" t="s">
        <v>9</v>
      </c>
      <c r="I191" s="20" t="s">
        <v>10</v>
      </c>
      <c r="J191" s="42" t="s">
        <v>3</v>
      </c>
      <c r="K191" s="20" t="s">
        <v>11</v>
      </c>
      <c r="L191" s="20" t="s">
        <v>12</v>
      </c>
      <c r="M191" s="42" t="s">
        <v>13</v>
      </c>
      <c r="N191" s="20" t="s">
        <v>15</v>
      </c>
      <c r="O191" s="21" t="s">
        <v>16</v>
      </c>
      <c r="P191" s="20" t="s">
        <v>66</v>
      </c>
      <c r="Q191" s="20" t="s">
        <v>67</v>
      </c>
      <c r="R191" s="20" t="s">
        <v>68</v>
      </c>
      <c r="S191" s="20" t="s">
        <v>69</v>
      </c>
      <c r="AC191" s="108" t="s">
        <v>56</v>
      </c>
      <c r="AD191" s="109"/>
      <c r="AE191" s="21" t="s">
        <v>70</v>
      </c>
      <c r="AF191" s="21" t="s">
        <v>71</v>
      </c>
      <c r="AG191" s="21" t="s">
        <v>39</v>
      </c>
      <c r="AH191" s="21" t="s">
        <v>14</v>
      </c>
      <c r="AI191" s="21" t="s">
        <v>70</v>
      </c>
      <c r="AJ191" s="68" t="s">
        <v>72</v>
      </c>
      <c r="AK191" s="69" t="s">
        <v>73</v>
      </c>
      <c r="AL191" s="70" t="s">
        <v>74</v>
      </c>
      <c r="AM191" s="71" t="s">
        <v>72</v>
      </c>
      <c r="AN191" s="70" t="s">
        <v>72</v>
      </c>
      <c r="AO191" s="68" t="s">
        <v>156</v>
      </c>
    </row>
    <row r="192" spans="2:41" ht="13.5" thickBot="1" x14ac:dyDescent="0.25">
      <c r="B192" s="15" t="s">
        <v>97</v>
      </c>
      <c r="C192" s="16" t="s">
        <v>18</v>
      </c>
      <c r="D192" s="17" t="s">
        <v>19</v>
      </c>
      <c r="E192" s="16" t="s">
        <v>20</v>
      </c>
      <c r="F192" s="16" t="s">
        <v>20</v>
      </c>
      <c r="G192" s="43" t="s">
        <v>21</v>
      </c>
      <c r="H192" s="16" t="s">
        <v>20</v>
      </c>
      <c r="I192" s="16" t="s">
        <v>20</v>
      </c>
      <c r="J192" s="43" t="s">
        <v>21</v>
      </c>
      <c r="K192" s="16" t="s">
        <v>20</v>
      </c>
      <c r="L192" s="16" t="s">
        <v>20</v>
      </c>
      <c r="M192" s="43" t="s">
        <v>21</v>
      </c>
      <c r="N192" s="16" t="s">
        <v>23</v>
      </c>
      <c r="O192" s="18" t="s">
        <v>24</v>
      </c>
      <c r="P192" s="16"/>
      <c r="Q192" s="16"/>
      <c r="R192" s="16"/>
      <c r="S192" s="16"/>
      <c r="AC192" s="37" t="s">
        <v>58</v>
      </c>
      <c r="AD192" s="37" t="s">
        <v>59</v>
      </c>
      <c r="AE192" s="17" t="s">
        <v>41</v>
      </c>
      <c r="AF192" s="17" t="s">
        <v>41</v>
      </c>
      <c r="AG192" s="17" t="s">
        <v>41</v>
      </c>
      <c r="AH192" s="17" t="s">
        <v>22</v>
      </c>
      <c r="AI192" s="17" t="s">
        <v>22</v>
      </c>
      <c r="AJ192" s="72" t="s">
        <v>6</v>
      </c>
      <c r="AK192" s="73" t="s">
        <v>76</v>
      </c>
      <c r="AL192" s="74" t="s">
        <v>77</v>
      </c>
      <c r="AM192" s="75" t="s">
        <v>78</v>
      </c>
      <c r="AN192" s="74" t="s">
        <v>79</v>
      </c>
      <c r="AO192" s="72" t="s">
        <v>157</v>
      </c>
    </row>
    <row r="193" spans="2:41" ht="13.5" thickTop="1" x14ac:dyDescent="0.2">
      <c r="B193" s="1" t="s">
        <v>42</v>
      </c>
      <c r="C193" s="2">
        <v>134854</v>
      </c>
      <c r="D193" s="2">
        <v>4350</v>
      </c>
      <c r="E193" s="2">
        <v>477</v>
      </c>
      <c r="F193" s="2">
        <v>11</v>
      </c>
      <c r="G193" s="2">
        <v>98</v>
      </c>
      <c r="H193" s="2">
        <v>392</v>
      </c>
      <c r="I193" s="2">
        <v>8</v>
      </c>
      <c r="J193" s="2">
        <v>98</v>
      </c>
      <c r="K193" s="2">
        <v>889</v>
      </c>
      <c r="L193" s="2">
        <v>36</v>
      </c>
      <c r="M193" s="2">
        <v>96</v>
      </c>
      <c r="N193" s="4">
        <v>233.5</v>
      </c>
      <c r="O193" s="3">
        <v>17.7</v>
      </c>
      <c r="P193" s="41">
        <v>7.5</v>
      </c>
      <c r="Q193" s="41">
        <v>7.3</v>
      </c>
      <c r="R193" s="41">
        <v>2.548</v>
      </c>
      <c r="S193" s="41">
        <v>2.17</v>
      </c>
      <c r="AC193" s="38">
        <v>16</v>
      </c>
      <c r="AD193" s="38">
        <v>131</v>
      </c>
      <c r="AE193" s="2">
        <v>9699</v>
      </c>
      <c r="AF193" s="2">
        <v>67496</v>
      </c>
      <c r="AG193" s="2">
        <f>SUM(AE193:AF193)</f>
        <v>77195</v>
      </c>
      <c r="AH193" s="3">
        <f t="shared" ref="AH193:AH204" si="115">AF193/C193</f>
        <v>0.50051166446675666</v>
      </c>
      <c r="AI193" s="3">
        <f>AE193/C193</f>
        <v>7.1922227001052996E-2</v>
      </c>
      <c r="AJ193" s="76">
        <f>D193/$D$2</f>
        <v>0.79090909090909089</v>
      </c>
      <c r="AK193" s="77">
        <f>(D193*E193)/1000</f>
        <v>2074.9499999999998</v>
      </c>
      <c r="AL193" s="78">
        <f>(AK193)/$F$3</f>
        <v>1.2575454545454545</v>
      </c>
      <c r="AM193" s="79">
        <f>(D193*H193)/1000</f>
        <v>1705.2</v>
      </c>
      <c r="AN193" s="78">
        <f>(AM193)/$H$3</f>
        <v>1.0334545454545454</v>
      </c>
      <c r="AO193" s="103">
        <f>(0.8*D193*H193)/60</f>
        <v>22736</v>
      </c>
    </row>
    <row r="194" spans="2:41" x14ac:dyDescent="0.2">
      <c r="B194" s="1" t="s">
        <v>43</v>
      </c>
      <c r="C194" s="2">
        <v>118264</v>
      </c>
      <c r="D194" s="2">
        <v>4224</v>
      </c>
      <c r="E194" s="2">
        <v>411</v>
      </c>
      <c r="F194" s="2">
        <v>15</v>
      </c>
      <c r="G194" s="2">
        <v>96</v>
      </c>
      <c r="H194" s="2">
        <v>267</v>
      </c>
      <c r="I194" s="2">
        <v>7</v>
      </c>
      <c r="J194" s="2">
        <v>97</v>
      </c>
      <c r="K194" s="2">
        <v>826</v>
      </c>
      <c r="L194" s="2">
        <v>39</v>
      </c>
      <c r="M194" s="2">
        <v>95</v>
      </c>
      <c r="N194" s="3">
        <v>234.9</v>
      </c>
      <c r="O194" s="3">
        <v>17.7</v>
      </c>
      <c r="P194" s="41">
        <v>8</v>
      </c>
      <c r="Q194" s="41">
        <v>7.3</v>
      </c>
      <c r="R194" s="41">
        <v>1.821</v>
      </c>
      <c r="S194" s="41">
        <v>1.56</v>
      </c>
      <c r="AC194" s="39">
        <v>40</v>
      </c>
      <c r="AD194" s="39"/>
      <c r="AE194" s="2">
        <v>8341</v>
      </c>
      <c r="AF194" s="2">
        <v>48429</v>
      </c>
      <c r="AG194" s="2">
        <f t="shared" ref="AG194:AG204" si="116">SUM(AE194:AF194)</f>
        <v>56770</v>
      </c>
      <c r="AH194" s="3">
        <f t="shared" si="115"/>
        <v>0.40949908678887914</v>
      </c>
      <c r="AI194" s="3">
        <f t="shared" ref="AI194:AI204" si="117">AE194/C194</f>
        <v>7.0528647771088415E-2</v>
      </c>
      <c r="AJ194" s="76">
        <f t="shared" ref="AJ194:AJ204" si="118">D194/$D$2</f>
        <v>0.76800000000000002</v>
      </c>
      <c r="AK194" s="77">
        <f t="shared" ref="AK194:AK204" si="119">(D194*E194)/1000</f>
        <v>1736.0640000000001</v>
      </c>
      <c r="AL194" s="78">
        <f t="shared" ref="AL194:AL206" si="120">(AK194)/$F$3</f>
        <v>1.05216</v>
      </c>
      <c r="AM194" s="79">
        <f t="shared" ref="AM194:AM204" si="121">(D194*H194)/1000</f>
        <v>1127.808</v>
      </c>
      <c r="AN194" s="78">
        <f t="shared" ref="AN194:AN206" si="122">(AM194)/$H$3</f>
        <v>0.68352000000000002</v>
      </c>
      <c r="AO194" s="103">
        <f t="shared" ref="AO194:AO204" si="123">(0.8*D194*H194)/60</f>
        <v>15037.44</v>
      </c>
    </row>
    <row r="195" spans="2:41" x14ac:dyDescent="0.2">
      <c r="B195" s="1" t="s">
        <v>44</v>
      </c>
      <c r="C195" s="2">
        <v>122536</v>
      </c>
      <c r="D195" s="2">
        <v>3953</v>
      </c>
      <c r="E195" s="2">
        <v>435</v>
      </c>
      <c r="F195" s="2">
        <v>17</v>
      </c>
      <c r="G195" s="2">
        <v>96</v>
      </c>
      <c r="H195" s="2">
        <v>341</v>
      </c>
      <c r="I195" s="2">
        <v>10</v>
      </c>
      <c r="J195" s="2">
        <v>97</v>
      </c>
      <c r="K195" s="2">
        <v>876</v>
      </c>
      <c r="L195" s="2">
        <v>60</v>
      </c>
      <c r="M195" s="2">
        <v>93</v>
      </c>
      <c r="N195" s="3">
        <v>280.3</v>
      </c>
      <c r="O195" s="3">
        <v>19.899999999999999</v>
      </c>
      <c r="P195" s="41">
        <v>7.7</v>
      </c>
      <c r="Q195" s="41">
        <v>7.6</v>
      </c>
      <c r="R195" s="41">
        <v>1.87</v>
      </c>
      <c r="S195" s="41">
        <v>1.589</v>
      </c>
      <c r="AC195" s="39">
        <v>46</v>
      </c>
      <c r="AD195" s="39">
        <v>375</v>
      </c>
      <c r="AE195" s="2">
        <v>8702</v>
      </c>
      <c r="AF195" s="2">
        <v>51121</v>
      </c>
      <c r="AG195" s="2">
        <f t="shared" si="116"/>
        <v>59823</v>
      </c>
      <c r="AH195" s="3">
        <f t="shared" si="115"/>
        <v>0.4171916824443429</v>
      </c>
      <c r="AI195" s="3">
        <f t="shared" si="117"/>
        <v>7.1015864725468433E-2</v>
      </c>
      <c r="AJ195" s="76">
        <f t="shared" si="118"/>
        <v>0.71872727272727277</v>
      </c>
      <c r="AK195" s="77">
        <f t="shared" si="119"/>
        <v>1719.5550000000001</v>
      </c>
      <c r="AL195" s="78">
        <f t="shared" si="120"/>
        <v>1.0421545454545456</v>
      </c>
      <c r="AM195" s="79">
        <f t="shared" si="121"/>
        <v>1347.973</v>
      </c>
      <c r="AN195" s="78">
        <f t="shared" si="122"/>
        <v>0.81695333333333331</v>
      </c>
      <c r="AO195" s="103">
        <f t="shared" si="123"/>
        <v>17972.973333333335</v>
      </c>
    </row>
    <row r="196" spans="2:41" x14ac:dyDescent="0.2">
      <c r="B196" s="1" t="s">
        <v>45</v>
      </c>
      <c r="C196" s="2">
        <v>128055</v>
      </c>
      <c r="D196" s="2">
        <v>4269</v>
      </c>
      <c r="E196" s="2">
        <v>425</v>
      </c>
      <c r="F196" s="2">
        <v>18</v>
      </c>
      <c r="G196" s="2">
        <v>96</v>
      </c>
      <c r="H196" s="2">
        <v>279</v>
      </c>
      <c r="I196" s="2">
        <v>12</v>
      </c>
      <c r="J196" s="2">
        <v>96</v>
      </c>
      <c r="K196" s="2">
        <v>870</v>
      </c>
      <c r="L196" s="2">
        <v>53</v>
      </c>
      <c r="M196" s="2">
        <v>94</v>
      </c>
      <c r="N196" s="3">
        <v>207.7</v>
      </c>
      <c r="O196" s="3">
        <v>18.8</v>
      </c>
      <c r="P196" s="41">
        <v>8</v>
      </c>
      <c r="Q196" s="41">
        <v>7.4</v>
      </c>
      <c r="R196" s="41">
        <v>1.508</v>
      </c>
      <c r="S196" s="41">
        <v>1.6679999999999999</v>
      </c>
      <c r="AC196" s="39">
        <v>32</v>
      </c>
      <c r="AD196" s="39">
        <v>303</v>
      </c>
      <c r="AE196" s="2">
        <v>9493</v>
      </c>
      <c r="AF196" s="2">
        <v>50125</v>
      </c>
      <c r="AG196" s="2">
        <f t="shared" si="116"/>
        <v>59618</v>
      </c>
      <c r="AH196" s="3">
        <f t="shared" si="115"/>
        <v>0.39143336847448362</v>
      </c>
      <c r="AI196" s="3">
        <f t="shared" si="117"/>
        <v>7.4132208816524145E-2</v>
      </c>
      <c r="AJ196" s="76">
        <f t="shared" si="118"/>
        <v>0.77618181818181819</v>
      </c>
      <c r="AK196" s="77">
        <f t="shared" si="119"/>
        <v>1814.325</v>
      </c>
      <c r="AL196" s="78">
        <f t="shared" si="120"/>
        <v>1.0995909090909091</v>
      </c>
      <c r="AM196" s="79">
        <f t="shared" si="121"/>
        <v>1191.0509999999999</v>
      </c>
      <c r="AN196" s="78">
        <f t="shared" si="122"/>
        <v>0.72184909090909088</v>
      </c>
      <c r="AO196" s="103">
        <f t="shared" si="123"/>
        <v>15880.68</v>
      </c>
    </row>
    <row r="197" spans="2:41" x14ac:dyDescent="0.2">
      <c r="B197" s="1" t="s">
        <v>46</v>
      </c>
      <c r="C197" s="2">
        <v>131696</v>
      </c>
      <c r="D197" s="2">
        <v>4248</v>
      </c>
      <c r="E197" s="2">
        <v>423</v>
      </c>
      <c r="F197" s="2">
        <v>12</v>
      </c>
      <c r="G197" s="2">
        <v>97</v>
      </c>
      <c r="H197" s="2">
        <v>356</v>
      </c>
      <c r="I197" s="2">
        <v>11</v>
      </c>
      <c r="J197" s="2">
        <v>97</v>
      </c>
      <c r="K197" s="2">
        <v>893</v>
      </c>
      <c r="L197" s="2">
        <v>43</v>
      </c>
      <c r="M197" s="2">
        <v>95</v>
      </c>
      <c r="N197" s="3">
        <v>235.8</v>
      </c>
      <c r="O197" s="3">
        <v>18</v>
      </c>
      <c r="P197" s="41">
        <v>7.8</v>
      </c>
      <c r="Q197" s="41">
        <v>7.7</v>
      </c>
      <c r="R197" s="41">
        <v>1.8859999999999999</v>
      </c>
      <c r="S197" s="41">
        <v>1.58</v>
      </c>
      <c r="AC197" s="39">
        <v>47</v>
      </c>
      <c r="AD197" s="39">
        <v>488</v>
      </c>
      <c r="AE197" s="2">
        <v>9229</v>
      </c>
      <c r="AF197" s="2">
        <v>61691</v>
      </c>
      <c r="AG197" s="2">
        <f t="shared" si="116"/>
        <v>70920</v>
      </c>
      <c r="AH197" s="3">
        <f t="shared" si="115"/>
        <v>0.46843488033045805</v>
      </c>
      <c r="AI197" s="3">
        <f t="shared" si="117"/>
        <v>7.0078058559105816E-2</v>
      </c>
      <c r="AJ197" s="76">
        <f t="shared" si="118"/>
        <v>0.77236363636363636</v>
      </c>
      <c r="AK197" s="77">
        <f t="shared" si="119"/>
        <v>1796.904</v>
      </c>
      <c r="AL197" s="78">
        <f t="shared" si="120"/>
        <v>1.0890327272727274</v>
      </c>
      <c r="AM197" s="79">
        <f t="shared" si="121"/>
        <v>1512.288</v>
      </c>
      <c r="AN197" s="78">
        <f t="shared" si="122"/>
        <v>0.91653818181818181</v>
      </c>
      <c r="AO197" s="103">
        <f t="shared" si="123"/>
        <v>20163.840000000004</v>
      </c>
    </row>
    <row r="198" spans="2:41" x14ac:dyDescent="0.2">
      <c r="B198" s="1" t="s">
        <v>47</v>
      </c>
      <c r="C198" s="2">
        <v>125145</v>
      </c>
      <c r="D198" s="2">
        <v>4172</v>
      </c>
      <c r="E198" s="2">
        <v>571</v>
      </c>
      <c r="F198" s="2">
        <v>11</v>
      </c>
      <c r="G198" s="2">
        <v>98</v>
      </c>
      <c r="H198" s="2">
        <v>394</v>
      </c>
      <c r="I198" s="2">
        <v>10</v>
      </c>
      <c r="J198" s="2">
        <v>98</v>
      </c>
      <c r="K198" s="2">
        <v>837</v>
      </c>
      <c r="L198" s="2">
        <v>31</v>
      </c>
      <c r="M198" s="2">
        <v>96</v>
      </c>
      <c r="N198" s="3">
        <v>148.30000000000001</v>
      </c>
      <c r="O198" s="3">
        <v>16.8</v>
      </c>
      <c r="P198" s="41">
        <v>7.1</v>
      </c>
      <c r="Q198" s="41">
        <v>7.7</v>
      </c>
      <c r="R198" s="41">
        <v>1.8859999999999999</v>
      </c>
      <c r="S198" s="41">
        <v>1.6359999999999999</v>
      </c>
      <c r="AC198" s="39">
        <v>54</v>
      </c>
      <c r="AD198" s="39">
        <v>564</v>
      </c>
      <c r="AE198" s="2">
        <v>9059</v>
      </c>
      <c r="AF198" s="2">
        <v>61259</v>
      </c>
      <c r="AG198" s="2">
        <f t="shared" si="116"/>
        <v>70318</v>
      </c>
      <c r="AH198" s="3">
        <f t="shared" si="115"/>
        <v>0.4895041751568181</v>
      </c>
      <c r="AI198" s="3">
        <f t="shared" si="117"/>
        <v>7.2388029885333008E-2</v>
      </c>
      <c r="AJ198" s="76">
        <f t="shared" si="118"/>
        <v>0.75854545454545452</v>
      </c>
      <c r="AK198" s="77">
        <f t="shared" si="119"/>
        <v>2382.212</v>
      </c>
      <c r="AL198" s="78">
        <f t="shared" si="120"/>
        <v>1.4437648484848484</v>
      </c>
      <c r="AM198" s="79">
        <f t="shared" si="121"/>
        <v>1643.768</v>
      </c>
      <c r="AN198" s="78">
        <f t="shared" si="122"/>
        <v>0.99622303030303028</v>
      </c>
      <c r="AO198" s="103">
        <f t="shared" si="123"/>
        <v>21916.906666666669</v>
      </c>
    </row>
    <row r="199" spans="2:41" x14ac:dyDescent="0.2">
      <c r="B199" s="1" t="s">
        <v>48</v>
      </c>
      <c r="C199" s="2">
        <v>127186</v>
      </c>
      <c r="D199" s="2">
        <v>4103</v>
      </c>
      <c r="E199" s="2">
        <v>381</v>
      </c>
      <c r="F199" s="2">
        <v>13</v>
      </c>
      <c r="G199" s="2">
        <v>97</v>
      </c>
      <c r="H199" s="2">
        <v>276</v>
      </c>
      <c r="I199" s="2">
        <v>14</v>
      </c>
      <c r="J199" s="2">
        <v>95</v>
      </c>
      <c r="K199" s="2">
        <v>626</v>
      </c>
      <c r="L199" s="2">
        <v>33</v>
      </c>
      <c r="M199" s="2">
        <v>95</v>
      </c>
      <c r="N199" s="3">
        <v>241.9</v>
      </c>
      <c r="O199" s="3">
        <v>16.8</v>
      </c>
      <c r="P199" s="41">
        <v>7.3</v>
      </c>
      <c r="Q199" s="41">
        <v>7.9</v>
      </c>
      <c r="R199" s="41">
        <v>1.857</v>
      </c>
      <c r="S199" s="41">
        <v>1.639</v>
      </c>
      <c r="AC199" s="39">
        <v>34</v>
      </c>
      <c r="AD199" s="39">
        <v>348</v>
      </c>
      <c r="AE199" s="2">
        <v>9378</v>
      </c>
      <c r="AF199" s="2">
        <v>76150</v>
      </c>
      <c r="AG199" s="2">
        <f t="shared" si="116"/>
        <v>85528</v>
      </c>
      <c r="AH199" s="3">
        <f t="shared" si="115"/>
        <v>0.59872941990470652</v>
      </c>
      <c r="AI199" s="3">
        <f t="shared" si="117"/>
        <v>7.3734530530089784E-2</v>
      </c>
      <c r="AJ199" s="76">
        <f t="shared" si="118"/>
        <v>0.746</v>
      </c>
      <c r="AK199" s="77">
        <f t="shared" si="119"/>
        <v>1563.2429999999999</v>
      </c>
      <c r="AL199" s="78">
        <f t="shared" si="120"/>
        <v>0.94741999999999993</v>
      </c>
      <c r="AM199" s="79">
        <f t="shared" si="121"/>
        <v>1132.4280000000001</v>
      </c>
      <c r="AN199" s="78">
        <f t="shared" si="122"/>
        <v>0.68632000000000004</v>
      </c>
      <c r="AO199" s="103">
        <f t="shared" si="123"/>
        <v>15099.04</v>
      </c>
    </row>
    <row r="200" spans="2:41" x14ac:dyDescent="0.2">
      <c r="B200" s="1" t="s">
        <v>49</v>
      </c>
      <c r="C200" s="2">
        <v>126035</v>
      </c>
      <c r="D200" s="2">
        <v>4066</v>
      </c>
      <c r="E200" s="2">
        <v>257</v>
      </c>
      <c r="F200" s="2">
        <v>11</v>
      </c>
      <c r="G200" s="2">
        <v>96</v>
      </c>
      <c r="H200" s="2">
        <v>223</v>
      </c>
      <c r="I200" s="2">
        <v>12</v>
      </c>
      <c r="J200" s="2">
        <v>95</v>
      </c>
      <c r="K200" s="2">
        <v>621</v>
      </c>
      <c r="L200" s="2">
        <v>45</v>
      </c>
      <c r="M200" s="2">
        <v>93</v>
      </c>
      <c r="N200" s="3">
        <v>182.7</v>
      </c>
      <c r="O200" s="3">
        <v>19</v>
      </c>
      <c r="P200" s="41">
        <v>7.5</v>
      </c>
      <c r="Q200" s="41">
        <v>8</v>
      </c>
      <c r="R200" s="41">
        <v>2.0550000000000002</v>
      </c>
      <c r="S200" s="41">
        <v>2.11</v>
      </c>
      <c r="AC200" s="39">
        <v>30</v>
      </c>
      <c r="AD200" s="39">
        <v>244</v>
      </c>
      <c r="AE200" s="2">
        <v>8803</v>
      </c>
      <c r="AF200" s="2">
        <v>59717</v>
      </c>
      <c r="AG200" s="2">
        <f t="shared" si="116"/>
        <v>68520</v>
      </c>
      <c r="AH200" s="3">
        <f t="shared" si="115"/>
        <v>0.47381282976950845</v>
      </c>
      <c r="AI200" s="3">
        <f t="shared" si="117"/>
        <v>6.9845677787916061E-2</v>
      </c>
      <c r="AJ200" s="76">
        <f t="shared" si="118"/>
        <v>0.7392727272727273</v>
      </c>
      <c r="AK200" s="77">
        <f t="shared" si="119"/>
        <v>1044.962</v>
      </c>
      <c r="AL200" s="78">
        <f t="shared" si="120"/>
        <v>0.633310303030303</v>
      </c>
      <c r="AM200" s="79">
        <f t="shared" si="121"/>
        <v>906.71799999999996</v>
      </c>
      <c r="AN200" s="78">
        <f t="shared" si="122"/>
        <v>0.54952606060606057</v>
      </c>
      <c r="AO200" s="103">
        <f t="shared" si="123"/>
        <v>12089.573333333334</v>
      </c>
    </row>
    <row r="201" spans="2:41" x14ac:dyDescent="0.2">
      <c r="B201" s="1" t="s">
        <v>50</v>
      </c>
      <c r="C201" s="2">
        <v>137724</v>
      </c>
      <c r="D201" s="2">
        <v>4591</v>
      </c>
      <c r="E201" s="2">
        <v>321</v>
      </c>
      <c r="F201" s="2">
        <v>12</v>
      </c>
      <c r="G201" s="2">
        <v>96</v>
      </c>
      <c r="H201" s="2">
        <v>243</v>
      </c>
      <c r="I201" s="2">
        <v>12</v>
      </c>
      <c r="J201" s="2">
        <v>95</v>
      </c>
      <c r="K201" s="2">
        <v>633</v>
      </c>
      <c r="L201" s="2">
        <v>34</v>
      </c>
      <c r="M201" s="2">
        <v>95</v>
      </c>
      <c r="N201" s="3">
        <v>169.9</v>
      </c>
      <c r="O201" s="3">
        <v>20</v>
      </c>
      <c r="P201" s="41">
        <v>7.7</v>
      </c>
      <c r="Q201" s="41">
        <v>8</v>
      </c>
      <c r="R201" s="41">
        <v>2.5630000000000002</v>
      </c>
      <c r="S201" s="41">
        <v>2.1349999999999998</v>
      </c>
      <c r="AC201" s="39">
        <v>27</v>
      </c>
      <c r="AD201" s="39">
        <f>11*16+2+4+6*2+22+22+4+9+6*3</f>
        <v>269</v>
      </c>
      <c r="AE201" s="2">
        <v>9923</v>
      </c>
      <c r="AF201" s="2">
        <v>51380</v>
      </c>
      <c r="AG201" s="2">
        <f t="shared" si="116"/>
        <v>61303</v>
      </c>
      <c r="AH201" s="3">
        <f t="shared" si="115"/>
        <v>0.37306497052075166</v>
      </c>
      <c r="AI201" s="3">
        <f t="shared" si="117"/>
        <v>7.2049896895239759E-2</v>
      </c>
      <c r="AJ201" s="76">
        <f t="shared" si="118"/>
        <v>0.83472727272727276</v>
      </c>
      <c r="AK201" s="77">
        <f t="shared" si="119"/>
        <v>1473.711</v>
      </c>
      <c r="AL201" s="78">
        <f t="shared" si="120"/>
        <v>0.89315818181818185</v>
      </c>
      <c r="AM201" s="79">
        <f t="shared" si="121"/>
        <v>1115.6130000000001</v>
      </c>
      <c r="AN201" s="78">
        <f t="shared" si="122"/>
        <v>0.6761290909090909</v>
      </c>
      <c r="AO201" s="103">
        <f t="shared" si="123"/>
        <v>14874.84</v>
      </c>
    </row>
    <row r="202" spans="2:41" x14ac:dyDescent="0.2">
      <c r="B202" s="1" t="s">
        <v>51</v>
      </c>
      <c r="C202" s="2">
        <v>137198</v>
      </c>
      <c r="D202" s="2">
        <v>4426</v>
      </c>
      <c r="E202" s="2">
        <v>389</v>
      </c>
      <c r="F202" s="2">
        <v>14</v>
      </c>
      <c r="G202" s="2">
        <v>96</v>
      </c>
      <c r="H202" s="2">
        <v>255</v>
      </c>
      <c r="I202" s="2">
        <v>5</v>
      </c>
      <c r="J202" s="2">
        <v>98</v>
      </c>
      <c r="K202" s="2">
        <v>840</v>
      </c>
      <c r="L202" s="2">
        <v>31</v>
      </c>
      <c r="M202" s="2">
        <v>96</v>
      </c>
      <c r="N202" s="3">
        <v>170.8</v>
      </c>
      <c r="O202" s="3">
        <v>18.8</v>
      </c>
      <c r="P202" s="41">
        <v>7.7</v>
      </c>
      <c r="Q202" s="41">
        <v>8</v>
      </c>
      <c r="R202" s="41">
        <v>2.4060000000000001</v>
      </c>
      <c r="S202" s="41">
        <v>2.234</v>
      </c>
      <c r="AC202" s="39">
        <v>23</v>
      </c>
      <c r="AD202" s="39">
        <v>248.5</v>
      </c>
      <c r="AE202" s="2">
        <v>9859</v>
      </c>
      <c r="AF202" s="2">
        <v>53267</v>
      </c>
      <c r="AG202" s="2">
        <f t="shared" si="116"/>
        <v>63126</v>
      </c>
      <c r="AH202" s="3">
        <f t="shared" si="115"/>
        <v>0.38824909984110556</v>
      </c>
      <c r="AI202" s="3">
        <f t="shared" si="117"/>
        <v>7.1859648099826534E-2</v>
      </c>
      <c r="AJ202" s="76">
        <f t="shared" si="118"/>
        <v>0.80472727272727274</v>
      </c>
      <c r="AK202" s="77">
        <f t="shared" si="119"/>
        <v>1721.7139999999999</v>
      </c>
      <c r="AL202" s="78">
        <f t="shared" si="120"/>
        <v>1.0434630303030303</v>
      </c>
      <c r="AM202" s="79">
        <f t="shared" si="121"/>
        <v>1128.6300000000001</v>
      </c>
      <c r="AN202" s="78">
        <f t="shared" si="122"/>
        <v>0.68401818181818186</v>
      </c>
      <c r="AO202" s="103">
        <f t="shared" si="123"/>
        <v>15048.4</v>
      </c>
    </row>
    <row r="203" spans="2:41" x14ac:dyDescent="0.2">
      <c r="B203" s="30" t="s">
        <v>52</v>
      </c>
      <c r="C203" s="2">
        <v>128980</v>
      </c>
      <c r="D203" s="2">
        <v>4299</v>
      </c>
      <c r="E203" s="2">
        <v>454</v>
      </c>
      <c r="F203" s="2">
        <v>12</v>
      </c>
      <c r="G203" s="2">
        <v>97</v>
      </c>
      <c r="H203" s="2">
        <v>318</v>
      </c>
      <c r="I203" s="2">
        <v>5</v>
      </c>
      <c r="J203" s="2">
        <v>98</v>
      </c>
      <c r="K203" s="2">
        <v>787</v>
      </c>
      <c r="L203" s="2">
        <v>28</v>
      </c>
      <c r="M203" s="2">
        <v>96</v>
      </c>
      <c r="N203" s="3">
        <v>163.9</v>
      </c>
      <c r="O203" s="3">
        <v>17.5</v>
      </c>
      <c r="P203" s="41">
        <v>7.6</v>
      </c>
      <c r="Q203" s="41">
        <v>7.6</v>
      </c>
      <c r="R203" s="41">
        <v>2.5830000000000002</v>
      </c>
      <c r="S203" s="41">
        <v>2.2669999999999999</v>
      </c>
      <c r="AC203" s="39">
        <v>41</v>
      </c>
      <c r="AD203" s="39">
        <v>449</v>
      </c>
      <c r="AE203" s="2">
        <v>9195</v>
      </c>
      <c r="AF203" s="2">
        <v>54415</v>
      </c>
      <c r="AG203" s="2">
        <f t="shared" si="116"/>
        <v>63610</v>
      </c>
      <c r="AH203" s="3">
        <f t="shared" si="115"/>
        <v>0.42188711428128389</v>
      </c>
      <c r="AI203" s="3">
        <f t="shared" si="117"/>
        <v>7.1290122499612349E-2</v>
      </c>
      <c r="AJ203" s="76">
        <f t="shared" si="118"/>
        <v>0.78163636363636368</v>
      </c>
      <c r="AK203" s="77">
        <f t="shared" si="119"/>
        <v>1951.7460000000001</v>
      </c>
      <c r="AL203" s="78">
        <f t="shared" si="120"/>
        <v>1.1828763636363637</v>
      </c>
      <c r="AM203" s="79">
        <f t="shared" si="121"/>
        <v>1367.0820000000001</v>
      </c>
      <c r="AN203" s="78">
        <f t="shared" si="122"/>
        <v>0.82853454545454552</v>
      </c>
      <c r="AO203" s="103">
        <f t="shared" si="123"/>
        <v>18227.760000000002</v>
      </c>
    </row>
    <row r="204" spans="2:41" ht="13.5" thickBot="1" x14ac:dyDescent="0.25">
      <c r="B204" s="32" t="s">
        <v>53</v>
      </c>
      <c r="C204" s="2">
        <v>140424</v>
      </c>
      <c r="D204" s="2">
        <v>4530</v>
      </c>
      <c r="E204" s="2">
        <v>470</v>
      </c>
      <c r="F204" s="2">
        <v>24</v>
      </c>
      <c r="G204" s="2">
        <v>95</v>
      </c>
      <c r="H204" s="2">
        <v>276</v>
      </c>
      <c r="I204" s="2">
        <v>14</v>
      </c>
      <c r="J204" s="2">
        <v>95</v>
      </c>
      <c r="K204" s="2">
        <v>757</v>
      </c>
      <c r="L204" s="2">
        <v>41</v>
      </c>
      <c r="M204" s="2">
        <v>95</v>
      </c>
      <c r="N204" s="3">
        <v>177.3</v>
      </c>
      <c r="O204" s="3">
        <v>16.3</v>
      </c>
      <c r="P204" s="41">
        <v>7.5</v>
      </c>
      <c r="Q204" s="41">
        <v>7.6</v>
      </c>
      <c r="R204" s="41">
        <v>2.3969999999999998</v>
      </c>
      <c r="S204" s="41">
        <v>2.04</v>
      </c>
      <c r="AC204" s="40">
        <v>30</v>
      </c>
      <c r="AD204" s="40">
        <v>342</v>
      </c>
      <c r="AE204" s="2">
        <v>10548</v>
      </c>
      <c r="AF204" s="2">
        <v>59648</v>
      </c>
      <c r="AG204" s="2">
        <f t="shared" si="116"/>
        <v>70196</v>
      </c>
      <c r="AH204" s="3">
        <f t="shared" si="115"/>
        <v>0.42477069446818205</v>
      </c>
      <c r="AI204" s="3">
        <f t="shared" si="117"/>
        <v>7.5115364894889763E-2</v>
      </c>
      <c r="AJ204" s="76">
        <f t="shared" si="118"/>
        <v>0.82363636363636361</v>
      </c>
      <c r="AK204" s="77">
        <f t="shared" si="119"/>
        <v>2129.1</v>
      </c>
      <c r="AL204" s="78">
        <f t="shared" si="120"/>
        <v>1.2903636363636364</v>
      </c>
      <c r="AM204" s="79">
        <f t="shared" si="121"/>
        <v>1250.28</v>
      </c>
      <c r="AN204" s="78">
        <f t="shared" si="122"/>
        <v>0.7577454545454545</v>
      </c>
      <c r="AO204" s="103">
        <f t="shared" si="123"/>
        <v>16670.400000000001</v>
      </c>
    </row>
    <row r="205" spans="2:41" ht="13.5" thickTop="1" x14ac:dyDescent="0.2">
      <c r="B205" s="31" t="s">
        <v>98</v>
      </c>
      <c r="C205" s="45">
        <f>SUM(C193:C204)</f>
        <v>1558097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>
        <f>SUM(N193:N204)</f>
        <v>2447.0000000000005</v>
      </c>
      <c r="O205" s="6"/>
      <c r="P205" s="35"/>
      <c r="Q205" s="35"/>
      <c r="R205" s="35"/>
      <c r="S205" s="35"/>
      <c r="AC205" s="6">
        <f>SUM(AC193:AC204)</f>
        <v>420</v>
      </c>
      <c r="AD205" s="6">
        <f>SUM(AD193:AD204)</f>
        <v>3761.5</v>
      </c>
      <c r="AE205" s="6">
        <f>SUM(AE193:AE204)</f>
        <v>112229</v>
      </c>
      <c r="AF205" s="6">
        <f>SUM(AF193:AF204)</f>
        <v>694698</v>
      </c>
      <c r="AG205" s="6">
        <f>SUM(AG193:AG204)</f>
        <v>806927</v>
      </c>
      <c r="AH205" s="35"/>
      <c r="AI205" s="35">
        <f t="shared" ref="AI205" si="124">SUM(AI193:AI204)</f>
        <v>0.86396027746614712</v>
      </c>
      <c r="AJ205" s="80"/>
      <c r="AK205" s="81"/>
      <c r="AL205" s="82"/>
      <c r="AM205" s="83"/>
      <c r="AN205" s="82"/>
      <c r="AO205" s="104"/>
    </row>
    <row r="206" spans="2:41" ht="13.5" thickBot="1" x14ac:dyDescent="0.25">
      <c r="B206" s="7" t="s">
        <v>99</v>
      </c>
      <c r="C206" s="8">
        <f>AVERAGE(C193:C204)</f>
        <v>129841.41666666667</v>
      </c>
      <c r="D206" s="8">
        <f t="shared" ref="D206:O206" si="125">AVERAGE(D193:D204)</f>
        <v>4269.25</v>
      </c>
      <c r="E206" s="8">
        <f t="shared" si="125"/>
        <v>417.83333333333331</v>
      </c>
      <c r="F206" s="8">
        <f>AVERAGE(F193:F204)</f>
        <v>14.166666666666666</v>
      </c>
      <c r="G206" s="8">
        <f>AVERAGE(G193:G204)</f>
        <v>96.5</v>
      </c>
      <c r="H206" s="8">
        <f>AVERAGE(H193:H204)</f>
        <v>301.66666666666669</v>
      </c>
      <c r="I206" s="8">
        <f>AVERAGE(I193:I204)</f>
        <v>10</v>
      </c>
      <c r="J206" s="8">
        <f>AVERAGE(J193:J204)</f>
        <v>96.583333333333329</v>
      </c>
      <c r="K206" s="8">
        <f t="shared" si="125"/>
        <v>787.91666666666663</v>
      </c>
      <c r="L206" s="8">
        <f>AVERAGE(L193:L204)</f>
        <v>39.5</v>
      </c>
      <c r="M206" s="8">
        <f>AVERAGE(M193:M204)</f>
        <v>94.916666666666671</v>
      </c>
      <c r="N206" s="8">
        <f t="shared" si="125"/>
        <v>203.91666666666671</v>
      </c>
      <c r="O206" s="8">
        <f t="shared" si="125"/>
        <v>18.108333333333334</v>
      </c>
      <c r="P206" s="33">
        <f>AVERAGE(P193:P204)</f>
        <v>7.6166666666666663</v>
      </c>
      <c r="Q206" s="33">
        <f>AVERAGE(Q193:Q204)</f>
        <v>7.6749999999999998</v>
      </c>
      <c r="R206" s="33">
        <f>AVERAGE(R193:R204)</f>
        <v>2.1149999999999998</v>
      </c>
      <c r="S206" s="33">
        <f>AVERAGE(S193:S204)</f>
        <v>1.8856666666666664</v>
      </c>
      <c r="AC206" s="8"/>
      <c r="AD206" s="8"/>
      <c r="AE206" s="8">
        <f>AVERAGE(AE193:AE204)</f>
        <v>9352.4166666666661</v>
      </c>
      <c r="AF206" s="8">
        <f>AVERAGE(AF193:AF204)</f>
        <v>57891.5</v>
      </c>
      <c r="AG206" s="8">
        <f>AVERAGE(AG193:AG204)</f>
        <v>67243.916666666672</v>
      </c>
      <c r="AH206" s="33">
        <f>AVERAGE(AH193:AH204)</f>
        <v>0.44642408220393975</v>
      </c>
      <c r="AI206" s="33">
        <f t="shared" ref="AI206" si="126">AVERAGE(AI193:AI204)</f>
        <v>7.1996689788845589E-2</v>
      </c>
      <c r="AJ206" s="84">
        <f t="shared" ref="AJ206" si="127">D206/$D$2</f>
        <v>0.77622727272727277</v>
      </c>
      <c r="AK206" s="85">
        <f t="shared" ref="AK206" si="128">(D206*E206)/1000</f>
        <v>1783.8349583333334</v>
      </c>
      <c r="AL206" s="86">
        <f t="shared" si="120"/>
        <v>1.0811120959595959</v>
      </c>
      <c r="AM206" s="87">
        <f t="shared" ref="AM206" si="129">(D206*H206)/1000</f>
        <v>1287.8904166666669</v>
      </c>
      <c r="AN206" s="86">
        <f t="shared" si="122"/>
        <v>0.78053964646464657</v>
      </c>
      <c r="AO206" s="105">
        <f>AVERAGE(AO193:AO204)</f>
        <v>17143.154444444448</v>
      </c>
    </row>
    <row r="207" spans="2:41" ht="13.5" thickTop="1" x14ac:dyDescent="0.2"/>
    <row r="208" spans="2:41" ht="13.5" thickBot="1" x14ac:dyDescent="0.25"/>
    <row r="209" spans="2:41" ht="13.5" thickTop="1" x14ac:dyDescent="0.2">
      <c r="B209" s="19" t="s">
        <v>5</v>
      </c>
      <c r="C209" s="20" t="s">
        <v>6</v>
      </c>
      <c r="D209" s="20" t="s">
        <v>6</v>
      </c>
      <c r="E209" s="20" t="s">
        <v>7</v>
      </c>
      <c r="F209" s="20" t="s">
        <v>8</v>
      </c>
      <c r="G209" s="42" t="s">
        <v>2</v>
      </c>
      <c r="H209" s="20" t="s">
        <v>9</v>
      </c>
      <c r="I209" s="20" t="s">
        <v>10</v>
      </c>
      <c r="J209" s="42" t="s">
        <v>3</v>
      </c>
      <c r="K209" s="20" t="s">
        <v>11</v>
      </c>
      <c r="L209" s="20" t="s">
        <v>12</v>
      </c>
      <c r="M209" s="42" t="s">
        <v>13</v>
      </c>
      <c r="N209" s="20" t="s">
        <v>15</v>
      </c>
      <c r="O209" s="21" t="s">
        <v>16</v>
      </c>
      <c r="P209" s="20" t="s">
        <v>66</v>
      </c>
      <c r="Q209" s="20" t="s">
        <v>67</v>
      </c>
      <c r="R209" s="20" t="s">
        <v>68</v>
      </c>
      <c r="S209" s="20" t="s">
        <v>69</v>
      </c>
      <c r="AC209" s="108" t="s">
        <v>56</v>
      </c>
      <c r="AD209" s="109"/>
      <c r="AE209" s="21" t="s">
        <v>70</v>
      </c>
      <c r="AF209" s="21" t="s">
        <v>71</v>
      </c>
      <c r="AG209" s="21" t="s">
        <v>39</v>
      </c>
      <c r="AH209" s="21" t="s">
        <v>14</v>
      </c>
      <c r="AI209" s="21" t="s">
        <v>70</v>
      </c>
      <c r="AJ209" s="68" t="s">
        <v>72</v>
      </c>
      <c r="AK209" s="69" t="s">
        <v>73</v>
      </c>
      <c r="AL209" s="70" t="s">
        <v>74</v>
      </c>
      <c r="AM209" s="71" t="s">
        <v>72</v>
      </c>
      <c r="AN209" s="70" t="s">
        <v>72</v>
      </c>
      <c r="AO209" s="68" t="s">
        <v>156</v>
      </c>
    </row>
    <row r="210" spans="2:41" ht="13.5" thickBot="1" x14ac:dyDescent="0.25">
      <c r="B210" s="15" t="s">
        <v>100</v>
      </c>
      <c r="C210" s="16" t="s">
        <v>18</v>
      </c>
      <c r="D210" s="17" t="s">
        <v>19</v>
      </c>
      <c r="E210" s="16" t="s">
        <v>20</v>
      </c>
      <c r="F210" s="16" t="s">
        <v>20</v>
      </c>
      <c r="G210" s="43" t="s">
        <v>21</v>
      </c>
      <c r="H210" s="16" t="s">
        <v>20</v>
      </c>
      <c r="I210" s="16" t="s">
        <v>20</v>
      </c>
      <c r="J210" s="43" t="s">
        <v>21</v>
      </c>
      <c r="K210" s="16" t="s">
        <v>20</v>
      </c>
      <c r="L210" s="16" t="s">
        <v>20</v>
      </c>
      <c r="M210" s="43" t="s">
        <v>21</v>
      </c>
      <c r="N210" s="16" t="s">
        <v>23</v>
      </c>
      <c r="O210" s="18" t="s">
        <v>24</v>
      </c>
      <c r="P210" s="16"/>
      <c r="Q210" s="16"/>
      <c r="R210" s="16"/>
      <c r="S210" s="16"/>
      <c r="AC210" s="37" t="s">
        <v>58</v>
      </c>
      <c r="AD210" s="37" t="s">
        <v>59</v>
      </c>
      <c r="AE210" s="17" t="s">
        <v>41</v>
      </c>
      <c r="AF210" s="17" t="s">
        <v>41</v>
      </c>
      <c r="AG210" s="17" t="s">
        <v>41</v>
      </c>
      <c r="AH210" s="17" t="s">
        <v>22</v>
      </c>
      <c r="AI210" s="17" t="s">
        <v>22</v>
      </c>
      <c r="AJ210" s="72" t="s">
        <v>6</v>
      </c>
      <c r="AK210" s="73" t="s">
        <v>76</v>
      </c>
      <c r="AL210" s="74" t="s">
        <v>77</v>
      </c>
      <c r="AM210" s="75" t="s">
        <v>78</v>
      </c>
      <c r="AN210" s="74" t="s">
        <v>79</v>
      </c>
      <c r="AO210" s="72" t="s">
        <v>157</v>
      </c>
    </row>
    <row r="211" spans="2:41" ht="13.5" thickTop="1" x14ac:dyDescent="0.2">
      <c r="B211" s="1" t="s">
        <v>42</v>
      </c>
      <c r="C211" s="2">
        <v>140805</v>
      </c>
      <c r="D211" s="2">
        <v>4542</v>
      </c>
      <c r="E211" s="2">
        <v>500</v>
      </c>
      <c r="F211" s="2">
        <v>20</v>
      </c>
      <c r="G211" s="2">
        <v>96</v>
      </c>
      <c r="H211" s="2">
        <v>327</v>
      </c>
      <c r="I211" s="2">
        <v>10</v>
      </c>
      <c r="J211" s="2">
        <v>97</v>
      </c>
      <c r="K211" s="2">
        <v>945</v>
      </c>
      <c r="L211" s="2">
        <v>46</v>
      </c>
      <c r="M211" s="2">
        <v>95</v>
      </c>
      <c r="N211" s="4">
        <v>188</v>
      </c>
      <c r="O211" s="3">
        <v>15</v>
      </c>
      <c r="P211" s="41">
        <v>8.1</v>
      </c>
      <c r="Q211" s="41">
        <v>7.9</v>
      </c>
      <c r="R211" s="41">
        <v>2.645</v>
      </c>
      <c r="S211" s="41">
        <v>2.157</v>
      </c>
      <c r="AC211" s="38">
        <v>25</v>
      </c>
      <c r="AD211" s="38">
        <v>362</v>
      </c>
      <c r="AE211" s="2">
        <v>10252</v>
      </c>
      <c r="AF211" s="2">
        <v>66050</v>
      </c>
      <c r="AG211" s="2">
        <f t="shared" ref="AG211:AG222" si="130">SUM(AE211:AF211)</f>
        <v>76302</v>
      </c>
      <c r="AH211" s="3">
        <f t="shared" ref="AH211:AH222" si="131">AF211/C211</f>
        <v>0.46908845566563689</v>
      </c>
      <c r="AI211" s="3">
        <f>AE211/C211</f>
        <v>7.2809914420652669E-2</v>
      </c>
      <c r="AJ211" s="76">
        <f>D211/$D$2</f>
        <v>0.82581818181818178</v>
      </c>
      <c r="AK211" s="77">
        <f>(D211*E211)/1000</f>
        <v>2271</v>
      </c>
      <c r="AL211" s="78">
        <f>(AK211)/$F$3</f>
        <v>1.3763636363636365</v>
      </c>
      <c r="AM211" s="79">
        <f>(D211*H211)/1000</f>
        <v>1485.2339999999999</v>
      </c>
      <c r="AN211" s="78">
        <f>(AM211)/$H$3</f>
        <v>0.90014181818181815</v>
      </c>
      <c r="AO211" s="103">
        <f>(0.8*D211*H211)/60</f>
        <v>19803.120000000003</v>
      </c>
    </row>
    <row r="212" spans="2:41" x14ac:dyDescent="0.2">
      <c r="B212" s="1" t="s">
        <v>43</v>
      </c>
      <c r="C212" s="2">
        <v>111764</v>
      </c>
      <c r="D212" s="2">
        <v>3992</v>
      </c>
      <c r="E212" s="2">
        <v>379</v>
      </c>
      <c r="F212" s="2">
        <v>17</v>
      </c>
      <c r="G212" s="2">
        <v>96</v>
      </c>
      <c r="H212" s="2">
        <v>263</v>
      </c>
      <c r="I212" s="2">
        <v>7</v>
      </c>
      <c r="J212" s="2">
        <v>97</v>
      </c>
      <c r="K212" s="2">
        <v>740</v>
      </c>
      <c r="L212" s="2">
        <v>40</v>
      </c>
      <c r="M212" s="2">
        <v>95</v>
      </c>
      <c r="N212" s="3">
        <v>125</v>
      </c>
      <c r="O212" s="3">
        <v>16.600000000000001</v>
      </c>
      <c r="P212" s="41">
        <v>7.8</v>
      </c>
      <c r="Q212" s="41">
        <v>8</v>
      </c>
      <c r="R212" s="41">
        <v>2.4900000000000002</v>
      </c>
      <c r="S212" s="41">
        <v>2.1219999999999999</v>
      </c>
      <c r="AC212" s="39">
        <v>32</v>
      </c>
      <c r="AD212" s="39">
        <v>489</v>
      </c>
      <c r="AE212" s="2">
        <v>8167</v>
      </c>
      <c r="AF212" s="2">
        <v>62212</v>
      </c>
      <c r="AG212" s="2">
        <f t="shared" si="130"/>
        <v>70379</v>
      </c>
      <c r="AH212" s="3">
        <f t="shared" si="131"/>
        <v>0.55663719981389359</v>
      </c>
      <c r="AI212" s="3">
        <f t="shared" ref="AI212:AI222" si="132">AE212/C212</f>
        <v>7.3073619412333132E-2</v>
      </c>
      <c r="AJ212" s="76">
        <f t="shared" ref="AJ212:AJ222" si="133">D212/$D$2</f>
        <v>0.72581818181818181</v>
      </c>
      <c r="AK212" s="77">
        <f t="shared" ref="AK212:AK222" si="134">(D212*E212)/1000</f>
        <v>1512.9680000000001</v>
      </c>
      <c r="AL212" s="78">
        <f t="shared" ref="AL212:AL224" si="135">(AK212)/$F$3</f>
        <v>0.91695030303030312</v>
      </c>
      <c r="AM212" s="79">
        <f t="shared" ref="AM212:AM222" si="136">(D212*H212)/1000</f>
        <v>1049.896</v>
      </c>
      <c r="AN212" s="78">
        <f t="shared" ref="AN212:AN224" si="137">(AM212)/$H$3</f>
        <v>0.63630060606060601</v>
      </c>
      <c r="AO212" s="103">
        <f t="shared" ref="AO212:AO222" si="138">(0.8*D212*H212)/60</f>
        <v>13998.613333333335</v>
      </c>
    </row>
    <row r="213" spans="2:41" x14ac:dyDescent="0.2">
      <c r="B213" s="1" t="s">
        <v>44</v>
      </c>
      <c r="C213" s="2">
        <v>120533</v>
      </c>
      <c r="D213" s="2">
        <v>3888</v>
      </c>
      <c r="E213" s="2">
        <v>317</v>
      </c>
      <c r="F213" s="2">
        <v>18</v>
      </c>
      <c r="G213" s="2">
        <v>94</v>
      </c>
      <c r="H213" s="2">
        <v>276</v>
      </c>
      <c r="I213" s="2">
        <v>6</v>
      </c>
      <c r="J213" s="2">
        <v>98</v>
      </c>
      <c r="K213" s="2">
        <v>692</v>
      </c>
      <c r="L213" s="2">
        <v>39</v>
      </c>
      <c r="M213" s="2">
        <v>94</v>
      </c>
      <c r="N213" s="3">
        <v>236.6</v>
      </c>
      <c r="O213" s="3">
        <v>16.34</v>
      </c>
      <c r="P213" s="41">
        <v>7.8</v>
      </c>
      <c r="Q213" s="41">
        <v>7.7</v>
      </c>
      <c r="R213" s="41">
        <v>2.4420000000000002</v>
      </c>
      <c r="S213" s="41">
        <v>1.919</v>
      </c>
      <c r="AC213" s="39">
        <v>44</v>
      </c>
      <c r="AD213" s="39">
        <v>523</v>
      </c>
      <c r="AE213" s="2">
        <v>8694</v>
      </c>
      <c r="AF213" s="2">
        <v>72881</v>
      </c>
      <c r="AG213" s="2">
        <f t="shared" si="130"/>
        <v>81575</v>
      </c>
      <c r="AH213" s="3">
        <f t="shared" si="131"/>
        <v>0.60465598632739581</v>
      </c>
      <c r="AI213" s="3">
        <f t="shared" si="132"/>
        <v>7.2129624252279465E-2</v>
      </c>
      <c r="AJ213" s="76">
        <f t="shared" si="133"/>
        <v>0.70690909090909093</v>
      </c>
      <c r="AK213" s="77">
        <f t="shared" si="134"/>
        <v>1232.4960000000001</v>
      </c>
      <c r="AL213" s="78">
        <f t="shared" si="135"/>
        <v>0.74696727272727281</v>
      </c>
      <c r="AM213" s="79">
        <f t="shared" si="136"/>
        <v>1073.088</v>
      </c>
      <c r="AN213" s="78">
        <f t="shared" si="137"/>
        <v>0.65035636363636362</v>
      </c>
      <c r="AO213" s="103">
        <f t="shared" si="138"/>
        <v>14307.84</v>
      </c>
    </row>
    <row r="214" spans="2:41" x14ac:dyDescent="0.2">
      <c r="B214" s="1" t="s">
        <v>45</v>
      </c>
      <c r="C214" s="2">
        <v>115665</v>
      </c>
      <c r="D214" s="2">
        <v>3856</v>
      </c>
      <c r="E214" s="2">
        <v>293</v>
      </c>
      <c r="F214" s="2">
        <v>16</v>
      </c>
      <c r="G214" s="2">
        <v>96</v>
      </c>
      <c r="H214" s="2">
        <v>298</v>
      </c>
      <c r="I214" s="2">
        <v>9</v>
      </c>
      <c r="J214" s="2">
        <v>97</v>
      </c>
      <c r="K214" s="2">
        <v>800</v>
      </c>
      <c r="L214" s="2">
        <v>46</v>
      </c>
      <c r="M214" s="2">
        <v>94</v>
      </c>
      <c r="N214" s="3">
        <v>191.4</v>
      </c>
      <c r="O214" s="3">
        <v>16.190000000000001</v>
      </c>
      <c r="P214" s="41">
        <v>7.5</v>
      </c>
      <c r="Q214" s="41">
        <v>7.6</v>
      </c>
      <c r="R214" s="41">
        <v>2.2250000000000001</v>
      </c>
      <c r="S214" s="41">
        <v>1.82</v>
      </c>
      <c r="AC214" s="39">
        <v>36</v>
      </c>
      <c r="AD214" s="39">
        <v>324.5</v>
      </c>
      <c r="AE214" s="2">
        <v>8371</v>
      </c>
      <c r="AF214" s="2">
        <v>69146</v>
      </c>
      <c r="AG214" s="2">
        <f t="shared" si="130"/>
        <v>77517</v>
      </c>
      <c r="AH214" s="3">
        <f t="shared" si="131"/>
        <v>0.59781264859724204</v>
      </c>
      <c r="AI214" s="3">
        <f t="shared" si="132"/>
        <v>7.2372800760817882E-2</v>
      </c>
      <c r="AJ214" s="76">
        <f t="shared" si="133"/>
        <v>0.7010909090909091</v>
      </c>
      <c r="AK214" s="77">
        <f t="shared" si="134"/>
        <v>1129.808</v>
      </c>
      <c r="AL214" s="78">
        <f t="shared" si="135"/>
        <v>0.68473212121212124</v>
      </c>
      <c r="AM214" s="79">
        <f t="shared" si="136"/>
        <v>1149.088</v>
      </c>
      <c r="AN214" s="78">
        <f t="shared" si="137"/>
        <v>0.69641696969696965</v>
      </c>
      <c r="AO214" s="103">
        <f t="shared" si="138"/>
        <v>15321.173333333334</v>
      </c>
    </row>
    <row r="215" spans="2:41" x14ac:dyDescent="0.2">
      <c r="B215" s="1" t="s">
        <v>46</v>
      </c>
      <c r="C215" s="2">
        <v>136365</v>
      </c>
      <c r="D215" s="2">
        <v>4399</v>
      </c>
      <c r="E215" s="2">
        <v>322</v>
      </c>
      <c r="F215" s="2">
        <v>12</v>
      </c>
      <c r="G215" s="2">
        <v>96</v>
      </c>
      <c r="H215" s="2">
        <v>307</v>
      </c>
      <c r="I215" s="2">
        <v>9</v>
      </c>
      <c r="J215" s="2">
        <v>97</v>
      </c>
      <c r="K215" s="2">
        <v>687</v>
      </c>
      <c r="L215" s="2">
        <v>36</v>
      </c>
      <c r="M215" s="2">
        <v>95</v>
      </c>
      <c r="N215" s="3">
        <v>230.9</v>
      </c>
      <c r="O215" s="3">
        <v>15.7</v>
      </c>
      <c r="P215" s="41">
        <v>7.6</v>
      </c>
      <c r="Q215" s="41">
        <v>7.6</v>
      </c>
      <c r="R215" s="41">
        <v>2.0299999999999998</v>
      </c>
      <c r="S215" s="41">
        <v>1.657</v>
      </c>
      <c r="AC215" s="39">
        <v>26</v>
      </c>
      <c r="AD215" s="39">
        <v>241</v>
      </c>
      <c r="AE215" s="2">
        <v>10138</v>
      </c>
      <c r="AF215" s="2">
        <v>69853</v>
      </c>
      <c r="AG215" s="2">
        <f t="shared" si="130"/>
        <v>79991</v>
      </c>
      <c r="AH215" s="3">
        <f t="shared" si="131"/>
        <v>0.51225021083122502</v>
      </c>
      <c r="AI215" s="3">
        <f t="shared" si="132"/>
        <v>7.4344589887434462E-2</v>
      </c>
      <c r="AJ215" s="76">
        <f t="shared" si="133"/>
        <v>0.79981818181818187</v>
      </c>
      <c r="AK215" s="77">
        <f t="shared" si="134"/>
        <v>1416.4780000000001</v>
      </c>
      <c r="AL215" s="78">
        <f t="shared" si="135"/>
        <v>0.85847151515151521</v>
      </c>
      <c r="AM215" s="79">
        <f t="shared" si="136"/>
        <v>1350.4929999999999</v>
      </c>
      <c r="AN215" s="78">
        <f t="shared" si="137"/>
        <v>0.81848060606060602</v>
      </c>
      <c r="AO215" s="103">
        <f t="shared" si="138"/>
        <v>18006.573333333337</v>
      </c>
    </row>
    <row r="216" spans="2:41" x14ac:dyDescent="0.2">
      <c r="B216" s="1" t="s">
        <v>47</v>
      </c>
      <c r="C216" s="2">
        <v>119407</v>
      </c>
      <c r="D216" s="2">
        <v>3980</v>
      </c>
      <c r="E216" s="2">
        <v>270</v>
      </c>
      <c r="F216" s="2">
        <v>14</v>
      </c>
      <c r="G216" s="2">
        <v>95</v>
      </c>
      <c r="H216" s="2">
        <v>347</v>
      </c>
      <c r="I216" s="2">
        <v>10</v>
      </c>
      <c r="J216" s="2">
        <v>97</v>
      </c>
      <c r="K216" s="2">
        <v>688</v>
      </c>
      <c r="L216" s="2">
        <v>37</v>
      </c>
      <c r="M216" s="2">
        <v>95</v>
      </c>
      <c r="N216" s="3">
        <v>232.7</v>
      </c>
      <c r="O216" s="3">
        <v>16.158822000000001</v>
      </c>
      <c r="P216" s="41">
        <v>7.4</v>
      </c>
      <c r="Q216" s="41">
        <v>7.9</v>
      </c>
      <c r="R216" s="41">
        <v>2.13</v>
      </c>
      <c r="S216" s="41">
        <v>1.8680000000000001</v>
      </c>
      <c r="AC216" s="39">
        <v>29</v>
      </c>
      <c r="AD216" s="39">
        <v>366</v>
      </c>
      <c r="AE216" s="2">
        <v>8822</v>
      </c>
      <c r="AF216" s="2">
        <v>66406</v>
      </c>
      <c r="AG216" s="2">
        <f t="shared" si="130"/>
        <v>75228</v>
      </c>
      <c r="AH216" s="3">
        <f t="shared" si="131"/>
        <v>0.55613155007662862</v>
      </c>
      <c r="AI216" s="3">
        <f t="shared" si="132"/>
        <v>7.3881765725627477E-2</v>
      </c>
      <c r="AJ216" s="76">
        <f t="shared" si="133"/>
        <v>0.72363636363636363</v>
      </c>
      <c r="AK216" s="77">
        <f t="shared" si="134"/>
        <v>1074.5999999999999</v>
      </c>
      <c r="AL216" s="78">
        <f t="shared" si="135"/>
        <v>0.65127272727272723</v>
      </c>
      <c r="AM216" s="79">
        <f t="shared" si="136"/>
        <v>1381.06</v>
      </c>
      <c r="AN216" s="78">
        <f t="shared" si="137"/>
        <v>0.83700606060606053</v>
      </c>
      <c r="AO216" s="103">
        <f t="shared" si="138"/>
        <v>18414.133333333335</v>
      </c>
    </row>
    <row r="217" spans="2:41" x14ac:dyDescent="0.2">
      <c r="B217" s="1" t="s">
        <v>48</v>
      </c>
      <c r="C217" s="2">
        <v>126689</v>
      </c>
      <c r="D217" s="2">
        <v>4087</v>
      </c>
      <c r="E217" s="2">
        <v>308</v>
      </c>
      <c r="F217" s="2">
        <v>12</v>
      </c>
      <c r="G217" s="2">
        <v>96</v>
      </c>
      <c r="H217" s="2">
        <v>387</v>
      </c>
      <c r="I217" s="2">
        <v>11</v>
      </c>
      <c r="J217" s="2">
        <v>97</v>
      </c>
      <c r="K217" s="2">
        <v>784</v>
      </c>
      <c r="L217" s="2">
        <v>35</v>
      </c>
      <c r="M217" s="2">
        <v>96</v>
      </c>
      <c r="N217" s="3">
        <v>220.8</v>
      </c>
      <c r="O217" s="3">
        <v>16.72</v>
      </c>
      <c r="P217" s="41">
        <v>7.2</v>
      </c>
      <c r="Q217" s="41">
        <v>8</v>
      </c>
      <c r="R217" s="41">
        <v>2.2770000000000001</v>
      </c>
      <c r="S217" s="41">
        <v>1.8089999999999999</v>
      </c>
      <c r="AC217" s="39">
        <v>29</v>
      </c>
      <c r="AD217" s="39">
        <v>345</v>
      </c>
      <c r="AE217" s="2">
        <v>9629</v>
      </c>
      <c r="AF217" s="2">
        <v>70905</v>
      </c>
      <c r="AG217" s="2">
        <f t="shared" si="130"/>
        <v>80534</v>
      </c>
      <c r="AH217" s="3">
        <f t="shared" si="131"/>
        <v>0.55967763578526941</v>
      </c>
      <c r="AI217" s="3">
        <f t="shared" si="132"/>
        <v>7.6005020167496787E-2</v>
      </c>
      <c r="AJ217" s="76">
        <f t="shared" si="133"/>
        <v>0.74309090909090914</v>
      </c>
      <c r="AK217" s="77">
        <f t="shared" si="134"/>
        <v>1258.796</v>
      </c>
      <c r="AL217" s="78">
        <f t="shared" si="135"/>
        <v>0.76290666666666673</v>
      </c>
      <c r="AM217" s="79">
        <f t="shared" si="136"/>
        <v>1581.6690000000001</v>
      </c>
      <c r="AN217" s="78">
        <f t="shared" si="137"/>
        <v>0.95858727272727273</v>
      </c>
      <c r="AO217" s="103">
        <f t="shared" si="138"/>
        <v>21088.920000000002</v>
      </c>
    </row>
    <row r="218" spans="2:41" x14ac:dyDescent="0.2">
      <c r="B218" s="1" t="s">
        <v>49</v>
      </c>
      <c r="C218" s="2">
        <v>130468</v>
      </c>
      <c r="D218" s="2">
        <v>4209</v>
      </c>
      <c r="E218" s="2">
        <v>343</v>
      </c>
      <c r="F218" s="2">
        <v>18</v>
      </c>
      <c r="G218" s="2">
        <v>95</v>
      </c>
      <c r="H218" s="2">
        <v>382</v>
      </c>
      <c r="I218" s="2">
        <v>10</v>
      </c>
      <c r="J218" s="2">
        <v>97</v>
      </c>
      <c r="K218" s="2">
        <v>859</v>
      </c>
      <c r="L218" s="2">
        <v>35</v>
      </c>
      <c r="M218" s="2">
        <v>96</v>
      </c>
      <c r="N218" s="3">
        <v>213</v>
      </c>
      <c r="O218" s="3">
        <v>16.8</v>
      </c>
      <c r="P218" s="41">
        <v>7</v>
      </c>
      <c r="Q218" s="41">
        <v>7.5</v>
      </c>
      <c r="R218" s="41">
        <v>2.0990000000000002</v>
      </c>
      <c r="S218" s="41">
        <v>1.8149999999999999</v>
      </c>
      <c r="AC218" s="39">
        <v>33</v>
      </c>
      <c r="AD218" s="39">
        <v>352</v>
      </c>
      <c r="AE218" s="2">
        <v>9805</v>
      </c>
      <c r="AF218" s="2">
        <v>64681</v>
      </c>
      <c r="AG218" s="2">
        <f t="shared" si="130"/>
        <v>74486</v>
      </c>
      <c r="AH218" s="3">
        <f t="shared" si="131"/>
        <v>0.49576141276021707</v>
      </c>
      <c r="AI218" s="3">
        <f t="shared" si="132"/>
        <v>7.5152527822914428E-2</v>
      </c>
      <c r="AJ218" s="76">
        <f t="shared" si="133"/>
        <v>0.76527272727272733</v>
      </c>
      <c r="AK218" s="77">
        <f t="shared" si="134"/>
        <v>1443.6869999999999</v>
      </c>
      <c r="AL218" s="78">
        <f t="shared" si="135"/>
        <v>0.87496181818181817</v>
      </c>
      <c r="AM218" s="79">
        <f t="shared" si="136"/>
        <v>1607.838</v>
      </c>
      <c r="AN218" s="78">
        <f t="shared" si="137"/>
        <v>0.97444727272727272</v>
      </c>
      <c r="AO218" s="103">
        <f t="shared" si="138"/>
        <v>21437.840000000004</v>
      </c>
    </row>
    <row r="219" spans="2:41" x14ac:dyDescent="0.2">
      <c r="B219" s="1" t="s">
        <v>50</v>
      </c>
      <c r="C219" s="2">
        <v>125432</v>
      </c>
      <c r="D219" s="2">
        <v>4181</v>
      </c>
      <c r="E219" s="2">
        <v>340</v>
      </c>
      <c r="F219" s="2">
        <v>12</v>
      </c>
      <c r="G219" s="2">
        <v>97</v>
      </c>
      <c r="H219" s="2">
        <v>330</v>
      </c>
      <c r="I219" s="2">
        <v>10</v>
      </c>
      <c r="J219" s="2">
        <v>97</v>
      </c>
      <c r="K219" s="2">
        <v>717</v>
      </c>
      <c r="L219" s="2">
        <v>32</v>
      </c>
      <c r="M219" s="2">
        <v>96</v>
      </c>
      <c r="N219" s="3">
        <v>228</v>
      </c>
      <c r="O219" s="3">
        <v>16.8</v>
      </c>
      <c r="P219" s="41">
        <v>6.8</v>
      </c>
      <c r="Q219" s="41">
        <v>7.1</v>
      </c>
      <c r="R219" s="41">
        <v>2.266</v>
      </c>
      <c r="S219" s="41">
        <v>2.032</v>
      </c>
      <c r="AC219" s="39">
        <v>30</v>
      </c>
      <c r="AD219" s="39">
        <v>351</v>
      </c>
      <c r="AE219" s="2">
        <v>9176</v>
      </c>
      <c r="AF219" s="2">
        <v>58984</v>
      </c>
      <c r="AG219" s="2">
        <f t="shared" si="130"/>
        <v>68160</v>
      </c>
      <c r="AH219" s="3">
        <f t="shared" si="131"/>
        <v>0.4702468269660055</v>
      </c>
      <c r="AI219" s="3">
        <f t="shared" si="132"/>
        <v>7.3155175712736775E-2</v>
      </c>
      <c r="AJ219" s="76">
        <f t="shared" si="133"/>
        <v>0.76018181818181818</v>
      </c>
      <c r="AK219" s="77">
        <f t="shared" si="134"/>
        <v>1421.54</v>
      </c>
      <c r="AL219" s="78">
        <f t="shared" si="135"/>
        <v>0.86153939393939394</v>
      </c>
      <c r="AM219" s="79">
        <f t="shared" si="136"/>
        <v>1379.73</v>
      </c>
      <c r="AN219" s="78">
        <f t="shared" si="137"/>
        <v>0.83620000000000005</v>
      </c>
      <c r="AO219" s="103">
        <f t="shared" si="138"/>
        <v>18396.400000000001</v>
      </c>
    </row>
    <row r="220" spans="2:41" x14ac:dyDescent="0.2">
      <c r="B220" s="1" t="s">
        <v>51</v>
      </c>
      <c r="C220" s="2">
        <v>139790</v>
      </c>
      <c r="D220" s="2">
        <v>4509</v>
      </c>
      <c r="E220" s="2">
        <v>268</v>
      </c>
      <c r="F220" s="2">
        <v>13</v>
      </c>
      <c r="G220" s="2">
        <v>95</v>
      </c>
      <c r="H220" s="2">
        <v>244</v>
      </c>
      <c r="I220" s="2">
        <v>8</v>
      </c>
      <c r="J220" s="2">
        <v>97</v>
      </c>
      <c r="K220" s="2">
        <v>662</v>
      </c>
      <c r="L220" s="2">
        <v>35</v>
      </c>
      <c r="M220" s="2">
        <v>95</v>
      </c>
      <c r="N220" s="3">
        <v>195</v>
      </c>
      <c r="O220" s="3">
        <v>16.399999999999999</v>
      </c>
      <c r="P220" s="41">
        <v>7.3</v>
      </c>
      <c r="Q220" s="41">
        <v>7.3</v>
      </c>
      <c r="R220" s="41">
        <v>2.04</v>
      </c>
      <c r="S220" s="41">
        <v>1.7809999999999999</v>
      </c>
      <c r="AC220" s="39">
        <v>17</v>
      </c>
      <c r="AD220" s="39">
        <v>232</v>
      </c>
      <c r="AE220" s="2">
        <v>10319</v>
      </c>
      <c r="AF220" s="2">
        <v>57384</v>
      </c>
      <c r="AG220" s="2">
        <f t="shared" si="130"/>
        <v>67703</v>
      </c>
      <c r="AH220" s="3">
        <f t="shared" si="131"/>
        <v>0.41050146648544245</v>
      </c>
      <c r="AI220" s="3">
        <f t="shared" si="132"/>
        <v>7.381786966163531E-2</v>
      </c>
      <c r="AJ220" s="76">
        <f t="shared" si="133"/>
        <v>0.81981818181818178</v>
      </c>
      <c r="AK220" s="77">
        <f t="shared" si="134"/>
        <v>1208.412</v>
      </c>
      <c r="AL220" s="78">
        <f t="shared" si="135"/>
        <v>0.73237090909090907</v>
      </c>
      <c r="AM220" s="79">
        <f t="shared" si="136"/>
        <v>1100.1959999999999</v>
      </c>
      <c r="AN220" s="78">
        <f t="shared" si="137"/>
        <v>0.66678545454545446</v>
      </c>
      <c r="AO220" s="103">
        <f t="shared" si="138"/>
        <v>14669.28</v>
      </c>
    </row>
    <row r="221" spans="2:41" x14ac:dyDescent="0.2">
      <c r="B221" s="30" t="s">
        <v>52</v>
      </c>
      <c r="C221" s="2">
        <v>124110</v>
      </c>
      <c r="D221" s="2">
        <v>4137</v>
      </c>
      <c r="E221" s="2">
        <v>291</v>
      </c>
      <c r="F221" s="2">
        <v>17</v>
      </c>
      <c r="G221" s="2">
        <v>94</v>
      </c>
      <c r="H221" s="2">
        <v>252</v>
      </c>
      <c r="I221" s="2">
        <v>9</v>
      </c>
      <c r="J221" s="2">
        <v>96</v>
      </c>
      <c r="K221" s="2">
        <v>751</v>
      </c>
      <c r="L221" s="2">
        <v>44</v>
      </c>
      <c r="M221" s="2">
        <v>94</v>
      </c>
      <c r="N221" s="3">
        <v>223</v>
      </c>
      <c r="O221" s="3">
        <v>15.7</v>
      </c>
      <c r="P221" s="41">
        <v>7.4</v>
      </c>
      <c r="Q221" s="41">
        <v>7.6</v>
      </c>
      <c r="R221" s="41">
        <v>2.67</v>
      </c>
      <c r="S221" s="41">
        <v>1.891</v>
      </c>
      <c r="AC221" s="39"/>
      <c r="AD221" s="39"/>
      <c r="AE221" s="2">
        <v>9080</v>
      </c>
      <c r="AF221" s="2">
        <v>59526</v>
      </c>
      <c r="AG221" s="2">
        <f t="shared" si="130"/>
        <v>68606</v>
      </c>
      <c r="AH221" s="3">
        <f t="shared" si="131"/>
        <v>0.4796229151559101</v>
      </c>
      <c r="AI221" s="3">
        <f t="shared" si="132"/>
        <v>7.3160905648215299E-2</v>
      </c>
      <c r="AJ221" s="76">
        <f t="shared" si="133"/>
        <v>0.75218181818181817</v>
      </c>
      <c r="AK221" s="77">
        <f t="shared" si="134"/>
        <v>1203.867</v>
      </c>
      <c r="AL221" s="78">
        <f t="shared" si="135"/>
        <v>0.72961636363636362</v>
      </c>
      <c r="AM221" s="79">
        <f t="shared" si="136"/>
        <v>1042.5239999999999</v>
      </c>
      <c r="AN221" s="78">
        <f t="shared" si="137"/>
        <v>0.63183272727272721</v>
      </c>
      <c r="AO221" s="103">
        <f t="shared" si="138"/>
        <v>13900.320000000002</v>
      </c>
    </row>
    <row r="222" spans="2:41" ht="13.5" thickBot="1" x14ac:dyDescent="0.25">
      <c r="B222" s="32" t="s">
        <v>53</v>
      </c>
      <c r="C222" s="2">
        <v>122581</v>
      </c>
      <c r="D222" s="2">
        <v>3954</v>
      </c>
      <c r="E222" s="2">
        <v>470</v>
      </c>
      <c r="F222" s="2">
        <v>18</v>
      </c>
      <c r="G222" s="2">
        <v>96</v>
      </c>
      <c r="H222" s="2">
        <v>356</v>
      </c>
      <c r="I222" s="2">
        <v>3</v>
      </c>
      <c r="J222" s="2">
        <v>99</v>
      </c>
      <c r="K222" s="2">
        <v>997</v>
      </c>
      <c r="L222" s="2">
        <v>44</v>
      </c>
      <c r="M222" s="2">
        <v>96</v>
      </c>
      <c r="N222" s="3">
        <v>192</v>
      </c>
      <c r="O222" s="3">
        <v>15.4</v>
      </c>
      <c r="P222" s="41">
        <v>7.3</v>
      </c>
      <c r="Q222" s="41">
        <v>7.5</v>
      </c>
      <c r="R222" s="41">
        <v>2.698</v>
      </c>
      <c r="S222" s="41">
        <v>1.9390000000000001</v>
      </c>
      <c r="AC222" s="40"/>
      <c r="AD222" s="40"/>
      <c r="AE222" s="2">
        <v>9076</v>
      </c>
      <c r="AF222" s="2">
        <v>60053</v>
      </c>
      <c r="AG222" s="2">
        <f t="shared" si="130"/>
        <v>69129</v>
      </c>
      <c r="AH222" s="3">
        <f t="shared" si="131"/>
        <v>0.48990463448658439</v>
      </c>
      <c r="AI222" s="3">
        <f t="shared" si="132"/>
        <v>7.404083830283649E-2</v>
      </c>
      <c r="AJ222" s="76">
        <f t="shared" si="133"/>
        <v>0.71890909090909094</v>
      </c>
      <c r="AK222" s="77">
        <f t="shared" si="134"/>
        <v>1858.38</v>
      </c>
      <c r="AL222" s="78">
        <f t="shared" si="135"/>
        <v>1.1262909090909092</v>
      </c>
      <c r="AM222" s="79">
        <f t="shared" si="136"/>
        <v>1407.624</v>
      </c>
      <c r="AN222" s="78">
        <f t="shared" si="137"/>
        <v>0.85310545454545461</v>
      </c>
      <c r="AO222" s="103">
        <f t="shared" si="138"/>
        <v>18768.320000000003</v>
      </c>
    </row>
    <row r="223" spans="2:41" ht="13.5" thickTop="1" x14ac:dyDescent="0.2">
      <c r="B223" s="31" t="s">
        <v>101</v>
      </c>
      <c r="C223" s="45">
        <f>SUM(C211:C222)</f>
        <v>1513609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>
        <f>SUM(N211:N222)</f>
        <v>2476.3999999999996</v>
      </c>
      <c r="O223" s="6"/>
      <c r="P223" s="35">
        <f>SUM(P211:P222)</f>
        <v>89.2</v>
      </c>
      <c r="Q223" s="35">
        <f>SUM(Q211:Q222)</f>
        <v>91.699999999999989</v>
      </c>
      <c r="R223" s="35">
        <f>SUM(R211:R222)</f>
        <v>28.012</v>
      </c>
      <c r="S223" s="35">
        <f>SUM(S211:S222)</f>
        <v>22.809999999999995</v>
      </c>
      <c r="AC223" s="6">
        <f>SUM(AC211:AC222)</f>
        <v>301</v>
      </c>
      <c r="AD223" s="6">
        <f>SUM(AD211:AD222)</f>
        <v>3585.5</v>
      </c>
      <c r="AE223" s="6">
        <f>SUM(AE211:AE222)</f>
        <v>111529</v>
      </c>
      <c r="AF223" s="6">
        <f>SUM(AF211:AF222)</f>
        <v>778081</v>
      </c>
      <c r="AG223" s="6">
        <f>SUM(AG211:AG222)</f>
        <v>889610</v>
      </c>
      <c r="AH223" s="35"/>
      <c r="AI223" s="35">
        <f t="shared" ref="AI223" si="139">SUM(AI211:AI222)</f>
        <v>0.88394465177498027</v>
      </c>
      <c r="AJ223" s="80"/>
      <c r="AK223" s="81"/>
      <c r="AL223" s="82"/>
      <c r="AM223" s="83"/>
      <c r="AN223" s="82"/>
      <c r="AO223" s="104"/>
    </row>
    <row r="224" spans="2:41" ht="13.5" thickBot="1" x14ac:dyDescent="0.25">
      <c r="B224" s="7" t="s">
        <v>102</v>
      </c>
      <c r="C224" s="8">
        <f>AVERAGE(C211:C222)</f>
        <v>126134.08333333333</v>
      </c>
      <c r="D224" s="8">
        <f t="shared" ref="D224:O224" si="140">AVERAGE(D211:D222)</f>
        <v>4144.5</v>
      </c>
      <c r="E224" s="8">
        <f t="shared" si="140"/>
        <v>341.75</v>
      </c>
      <c r="F224" s="8">
        <f>AVERAGE(F211:F222)</f>
        <v>15.583333333333334</v>
      </c>
      <c r="G224" s="8">
        <f>AVERAGE(G211:G222)</f>
        <v>95.5</v>
      </c>
      <c r="H224" s="8">
        <f>AVERAGE(H211:H222)</f>
        <v>314.08333333333331</v>
      </c>
      <c r="I224" s="8">
        <f>AVERAGE(I211:I222)</f>
        <v>8.5</v>
      </c>
      <c r="J224" s="8">
        <f>AVERAGE(J211:J222)</f>
        <v>97.166666666666671</v>
      </c>
      <c r="K224" s="8">
        <f t="shared" si="140"/>
        <v>776.83333333333337</v>
      </c>
      <c r="L224" s="8">
        <f>AVERAGE(L211:L222)</f>
        <v>39.083333333333336</v>
      </c>
      <c r="M224" s="8">
        <f>AVERAGE(M211:M222)</f>
        <v>95.083333333333329</v>
      </c>
      <c r="N224" s="8">
        <f t="shared" si="140"/>
        <v>206.36666666666665</v>
      </c>
      <c r="O224" s="8">
        <f t="shared" si="140"/>
        <v>16.150735166666667</v>
      </c>
      <c r="P224" s="33">
        <f>AVERAGE(P211:P222)</f>
        <v>7.4333333333333336</v>
      </c>
      <c r="Q224" s="33">
        <f>AVERAGE(Q211:Q222)</f>
        <v>7.6416666666666657</v>
      </c>
      <c r="R224" s="33">
        <f>AVERAGE(R211:R222)</f>
        <v>2.3343333333333334</v>
      </c>
      <c r="S224" s="33">
        <f>AVERAGE(S211:S222)</f>
        <v>1.9008333333333329</v>
      </c>
      <c r="AC224" s="8"/>
      <c r="AD224" s="8"/>
      <c r="AE224" s="8">
        <f>AVERAGE(AE211:AE222)</f>
        <v>9294.0833333333339</v>
      </c>
      <c r="AF224" s="8">
        <f>AVERAGE(AF211:AF222)</f>
        <v>64840.083333333336</v>
      </c>
      <c r="AG224" s="8">
        <f>AVERAGE(AG211:AG222)</f>
        <v>74134.166666666672</v>
      </c>
      <c r="AH224" s="33">
        <f>AVERAGE(AH211:AH222)</f>
        <v>0.51685757857928749</v>
      </c>
      <c r="AI224" s="33">
        <f t="shared" ref="AI224" si="141">AVERAGE(AI211:AI222)</f>
        <v>7.3662054314581685E-2</v>
      </c>
      <c r="AJ224" s="84">
        <f t="shared" ref="AJ224" si="142">D224/$D$2</f>
        <v>0.75354545454545452</v>
      </c>
      <c r="AK224" s="85">
        <f t="shared" ref="AK224" si="143">(D224*E224)/1000</f>
        <v>1416.382875</v>
      </c>
      <c r="AL224" s="86">
        <f t="shared" si="135"/>
        <v>0.85841386363636363</v>
      </c>
      <c r="AM224" s="87">
        <f t="shared" ref="AM224" si="144">(D224*H224)/1000</f>
        <v>1301.7183749999999</v>
      </c>
      <c r="AN224" s="86">
        <f t="shared" si="137"/>
        <v>0.78892022727272726</v>
      </c>
      <c r="AO224" s="105">
        <f>AVERAGE(AO211:AO222)</f>
        <v>17342.711111111112</v>
      </c>
    </row>
    <row r="225" spans="2:41" ht="13.5" thickTop="1" x14ac:dyDescent="0.2"/>
    <row r="226" spans="2:41" ht="13.5" thickBot="1" x14ac:dyDescent="0.25"/>
    <row r="227" spans="2:41" ht="13.5" thickTop="1" x14ac:dyDescent="0.2">
      <c r="B227" s="19" t="s">
        <v>5</v>
      </c>
      <c r="C227" s="20" t="s">
        <v>6</v>
      </c>
      <c r="D227" s="20" t="s">
        <v>6</v>
      </c>
      <c r="E227" s="20" t="s">
        <v>7</v>
      </c>
      <c r="F227" s="20" t="s">
        <v>8</v>
      </c>
      <c r="G227" s="42" t="s">
        <v>2</v>
      </c>
      <c r="H227" s="20" t="s">
        <v>9</v>
      </c>
      <c r="I227" s="20" t="s">
        <v>10</v>
      </c>
      <c r="J227" s="42" t="s">
        <v>3</v>
      </c>
      <c r="K227" s="20" t="s">
        <v>11</v>
      </c>
      <c r="L227" s="20" t="s">
        <v>12</v>
      </c>
      <c r="M227" s="42" t="s">
        <v>13</v>
      </c>
      <c r="N227" s="20" t="s">
        <v>15</v>
      </c>
      <c r="O227" s="21" t="s">
        <v>16</v>
      </c>
      <c r="P227" s="20" t="s">
        <v>66</v>
      </c>
      <c r="Q227" s="20" t="s">
        <v>67</v>
      </c>
      <c r="R227" s="20" t="s">
        <v>68</v>
      </c>
      <c r="S227" s="20" t="s">
        <v>69</v>
      </c>
      <c r="T227" s="20" t="s">
        <v>103</v>
      </c>
      <c r="U227" s="20" t="s">
        <v>104</v>
      </c>
      <c r="V227" s="20" t="s">
        <v>105</v>
      </c>
      <c r="W227" s="20" t="s">
        <v>106</v>
      </c>
      <c r="X227" s="54"/>
      <c r="AC227" s="108" t="s">
        <v>56</v>
      </c>
      <c r="AD227" s="109"/>
      <c r="AE227" s="21" t="s">
        <v>70</v>
      </c>
      <c r="AF227" s="21" t="s">
        <v>71</v>
      </c>
      <c r="AG227" s="21" t="s">
        <v>39</v>
      </c>
      <c r="AH227" s="21" t="s">
        <v>14</v>
      </c>
      <c r="AI227" s="21" t="s">
        <v>70</v>
      </c>
      <c r="AJ227" s="68" t="s">
        <v>72</v>
      </c>
      <c r="AK227" s="69" t="s">
        <v>73</v>
      </c>
      <c r="AL227" s="70" t="s">
        <v>74</v>
      </c>
      <c r="AM227" s="71" t="s">
        <v>72</v>
      </c>
      <c r="AN227" s="70" t="s">
        <v>72</v>
      </c>
      <c r="AO227" s="68" t="s">
        <v>156</v>
      </c>
    </row>
    <row r="228" spans="2:41" ht="13.5" thickBot="1" x14ac:dyDescent="0.25">
      <c r="B228" s="15" t="s">
        <v>107</v>
      </c>
      <c r="C228" s="16" t="s">
        <v>18</v>
      </c>
      <c r="D228" s="17" t="s">
        <v>19</v>
      </c>
      <c r="E228" s="16" t="s">
        <v>20</v>
      </c>
      <c r="F228" s="16" t="s">
        <v>20</v>
      </c>
      <c r="G228" s="43" t="s">
        <v>21</v>
      </c>
      <c r="H228" s="16" t="s">
        <v>20</v>
      </c>
      <c r="I228" s="16" t="s">
        <v>20</v>
      </c>
      <c r="J228" s="43" t="s">
        <v>21</v>
      </c>
      <c r="K228" s="16" t="s">
        <v>20</v>
      </c>
      <c r="L228" s="16" t="s">
        <v>20</v>
      </c>
      <c r="M228" s="43" t="s">
        <v>21</v>
      </c>
      <c r="N228" s="16" t="s">
        <v>23</v>
      </c>
      <c r="O228" s="18" t="s">
        <v>24</v>
      </c>
      <c r="P228" s="16"/>
      <c r="Q228" s="16"/>
      <c r="R228" s="16"/>
      <c r="S228" s="16"/>
      <c r="T228" s="16"/>
      <c r="U228" s="16"/>
      <c r="V228" s="16"/>
      <c r="W228" s="16"/>
      <c r="X228" s="54"/>
      <c r="AC228" s="37" t="s">
        <v>58</v>
      </c>
      <c r="AD228" s="37" t="s">
        <v>59</v>
      </c>
      <c r="AE228" s="17" t="s">
        <v>41</v>
      </c>
      <c r="AF228" s="17" t="s">
        <v>41</v>
      </c>
      <c r="AG228" s="17" t="s">
        <v>41</v>
      </c>
      <c r="AH228" s="17" t="s">
        <v>22</v>
      </c>
      <c r="AI228" s="17" t="s">
        <v>22</v>
      </c>
      <c r="AJ228" s="72" t="s">
        <v>6</v>
      </c>
      <c r="AK228" s="73" t="s">
        <v>76</v>
      </c>
      <c r="AL228" s="74" t="s">
        <v>77</v>
      </c>
      <c r="AM228" s="75" t="s">
        <v>78</v>
      </c>
      <c r="AN228" s="74" t="s">
        <v>79</v>
      </c>
      <c r="AO228" s="72" t="s">
        <v>157</v>
      </c>
    </row>
    <row r="229" spans="2:41" ht="13.5" thickTop="1" x14ac:dyDescent="0.2">
      <c r="B229" s="1" t="s">
        <v>42</v>
      </c>
      <c r="C229" s="2">
        <v>111887</v>
      </c>
      <c r="D229" s="2">
        <v>3609</v>
      </c>
      <c r="E229" s="2">
        <v>308</v>
      </c>
      <c r="F229" s="2">
        <v>16</v>
      </c>
      <c r="G229" s="2">
        <v>95</v>
      </c>
      <c r="H229" s="2">
        <v>274</v>
      </c>
      <c r="I229" s="2">
        <v>12</v>
      </c>
      <c r="J229" s="2">
        <v>96</v>
      </c>
      <c r="K229" s="2">
        <v>755</v>
      </c>
      <c r="L229" s="2">
        <v>35</v>
      </c>
      <c r="M229" s="2">
        <v>95</v>
      </c>
      <c r="N229" s="4">
        <v>213.1</v>
      </c>
      <c r="O229" s="3">
        <v>14.86</v>
      </c>
      <c r="P229" s="41">
        <v>7.8</v>
      </c>
      <c r="Q229" s="41">
        <v>8</v>
      </c>
      <c r="R229" s="41">
        <v>2.4900000000000002</v>
      </c>
      <c r="S229" s="41">
        <v>2.1219999999999999</v>
      </c>
      <c r="T229" s="2">
        <v>45</v>
      </c>
      <c r="U229" s="2">
        <v>5</v>
      </c>
      <c r="V229" s="2">
        <v>54</v>
      </c>
      <c r="W229" s="2">
        <v>13</v>
      </c>
      <c r="X229" s="13"/>
      <c r="AC229" s="38">
        <v>22</v>
      </c>
      <c r="AD229" s="38">
        <v>247</v>
      </c>
      <c r="AE229" s="2">
        <v>8701</v>
      </c>
      <c r="AF229" s="2">
        <v>58878</v>
      </c>
      <c r="AG229" s="2">
        <f t="shared" ref="AG229:AG240" si="145">SUM(AE229:AF229)</f>
        <v>67579</v>
      </c>
      <c r="AH229" s="3">
        <f t="shared" ref="AH229:AH240" si="146">AF229/C229</f>
        <v>0.52622735438433421</v>
      </c>
      <c r="AI229" s="3">
        <f>AE229/C229</f>
        <v>7.7765960299230469E-2</v>
      </c>
      <c r="AJ229" s="76">
        <f>D229/$D$2</f>
        <v>0.6561818181818182</v>
      </c>
      <c r="AK229" s="77">
        <f>(D229*E229)/1000</f>
        <v>1111.5719999999999</v>
      </c>
      <c r="AL229" s="78">
        <f>(AK229)/$F$3</f>
        <v>0.67367999999999995</v>
      </c>
      <c r="AM229" s="79">
        <f>(D229*H229)/1000</f>
        <v>988.86599999999999</v>
      </c>
      <c r="AN229" s="78">
        <f>(AM229)/$H$3</f>
        <v>0.59931272727272722</v>
      </c>
      <c r="AO229" s="103">
        <f>(0.8*D229*H229)/60</f>
        <v>13184.880000000001</v>
      </c>
    </row>
    <row r="230" spans="2:41" x14ac:dyDescent="0.2">
      <c r="B230" s="1" t="s">
        <v>43</v>
      </c>
      <c r="C230" s="2">
        <v>95106</v>
      </c>
      <c r="D230" s="2">
        <v>3397</v>
      </c>
      <c r="E230" s="2">
        <v>395</v>
      </c>
      <c r="F230" s="2">
        <v>22</v>
      </c>
      <c r="G230" s="2">
        <v>94</v>
      </c>
      <c r="H230" s="2">
        <v>481</v>
      </c>
      <c r="I230" s="2">
        <v>7</v>
      </c>
      <c r="J230" s="2">
        <v>99</v>
      </c>
      <c r="K230" s="2">
        <v>898</v>
      </c>
      <c r="L230" s="2">
        <v>36</v>
      </c>
      <c r="M230" s="2">
        <v>96</v>
      </c>
      <c r="N230" s="3">
        <v>249</v>
      </c>
      <c r="O230" s="3">
        <v>14.8</v>
      </c>
      <c r="P230" s="41">
        <v>7.5</v>
      </c>
      <c r="Q230" s="41">
        <v>7.6</v>
      </c>
      <c r="R230" s="41">
        <v>2.5710000000000002</v>
      </c>
      <c r="S230" s="41">
        <v>1.857</v>
      </c>
      <c r="T230" s="2">
        <v>49</v>
      </c>
      <c r="U230" s="2">
        <v>3</v>
      </c>
      <c r="V230" s="2">
        <v>67</v>
      </c>
      <c r="W230" s="2">
        <v>7</v>
      </c>
      <c r="X230" s="13"/>
      <c r="AC230" s="39">
        <v>31</v>
      </c>
      <c r="AD230" s="39">
        <v>355</v>
      </c>
      <c r="AE230" s="2">
        <v>7025</v>
      </c>
      <c r="AF230" s="2">
        <v>55820</v>
      </c>
      <c r="AG230" s="2">
        <f t="shared" si="145"/>
        <v>62845</v>
      </c>
      <c r="AH230" s="3">
        <f t="shared" si="146"/>
        <v>0.58692406367631911</v>
      </c>
      <c r="AI230" s="3">
        <f t="shared" ref="AI230:AI240" si="147">AE230/C230</f>
        <v>7.3864950686602315E-2</v>
      </c>
      <c r="AJ230" s="76">
        <f t="shared" ref="AJ230:AJ240" si="148">D230/$D$2</f>
        <v>0.61763636363636365</v>
      </c>
      <c r="AK230" s="77">
        <f t="shared" ref="AK230:AK240" si="149">(D230*E230)/1000</f>
        <v>1341.8150000000001</v>
      </c>
      <c r="AL230" s="78">
        <f t="shared" ref="AL230:AL242" si="150">(AK230)/$F$3</f>
        <v>0.81322121212121212</v>
      </c>
      <c r="AM230" s="79">
        <f t="shared" ref="AM230:AM240" si="151">(D230*H230)/1000</f>
        <v>1633.9570000000001</v>
      </c>
      <c r="AN230" s="78">
        <f t="shared" ref="AN230:AN242" si="152">(AM230)/$H$3</f>
        <v>0.99027696969696977</v>
      </c>
      <c r="AO230" s="103">
        <f t="shared" ref="AO230:AO240" si="153">(0.8*D230*H230)/60</f>
        <v>21786.093333333334</v>
      </c>
    </row>
    <row r="231" spans="2:41" x14ac:dyDescent="0.2">
      <c r="B231" s="1" t="s">
        <v>44</v>
      </c>
      <c r="C231" s="2">
        <v>129377</v>
      </c>
      <c r="D231" s="2">
        <v>4173</v>
      </c>
      <c r="E231" s="2">
        <v>338</v>
      </c>
      <c r="F231" s="2">
        <v>20</v>
      </c>
      <c r="G231" s="2">
        <v>94</v>
      </c>
      <c r="H231" s="2">
        <v>353</v>
      </c>
      <c r="I231" s="2">
        <v>10</v>
      </c>
      <c r="J231" s="2">
        <v>97</v>
      </c>
      <c r="K231" s="2">
        <v>764</v>
      </c>
      <c r="L231" s="2">
        <v>33</v>
      </c>
      <c r="M231" s="2">
        <v>96</v>
      </c>
      <c r="N231" s="3">
        <v>263</v>
      </c>
      <c r="O231" s="3">
        <v>17.100000000000001</v>
      </c>
      <c r="P231" s="41">
        <v>7.4</v>
      </c>
      <c r="Q231" s="41">
        <v>7.6</v>
      </c>
      <c r="R231" s="41">
        <v>2.5859999999999999</v>
      </c>
      <c r="S231" s="41">
        <v>2.012</v>
      </c>
      <c r="T231" s="2">
        <v>44</v>
      </c>
      <c r="U231" s="2">
        <v>4</v>
      </c>
      <c r="V231" s="2">
        <v>56</v>
      </c>
      <c r="W231" s="2">
        <v>9</v>
      </c>
      <c r="X231" s="13"/>
      <c r="AC231" s="39">
        <v>20</v>
      </c>
      <c r="AD231" s="39">
        <v>181.5</v>
      </c>
      <c r="AE231" s="2">
        <v>11890</v>
      </c>
      <c r="AF231" s="2">
        <v>58903</v>
      </c>
      <c r="AG231" s="2">
        <f t="shared" si="145"/>
        <v>70793</v>
      </c>
      <c r="AH231" s="3">
        <f t="shared" si="146"/>
        <v>0.45528185071535127</v>
      </c>
      <c r="AI231" s="3">
        <f t="shared" si="147"/>
        <v>9.1901960935869595E-2</v>
      </c>
      <c r="AJ231" s="76">
        <f t="shared" si="148"/>
        <v>0.75872727272727269</v>
      </c>
      <c r="AK231" s="77">
        <f t="shared" si="149"/>
        <v>1410.4739999999999</v>
      </c>
      <c r="AL231" s="78">
        <f t="shared" si="150"/>
        <v>0.85483272727272719</v>
      </c>
      <c r="AM231" s="79">
        <f t="shared" si="151"/>
        <v>1473.069</v>
      </c>
      <c r="AN231" s="78">
        <f t="shared" si="152"/>
        <v>0.89276909090909085</v>
      </c>
      <c r="AO231" s="103">
        <f t="shared" si="153"/>
        <v>19640.919999999998</v>
      </c>
    </row>
    <row r="232" spans="2:41" x14ac:dyDescent="0.2">
      <c r="B232" s="1" t="s">
        <v>45</v>
      </c>
      <c r="C232" s="2">
        <v>118475</v>
      </c>
      <c r="D232" s="2">
        <v>3949</v>
      </c>
      <c r="E232" s="2">
        <v>301</v>
      </c>
      <c r="F232" s="2">
        <v>18</v>
      </c>
      <c r="G232" s="2">
        <v>94</v>
      </c>
      <c r="H232" s="2">
        <v>316</v>
      </c>
      <c r="I232" s="2">
        <v>15</v>
      </c>
      <c r="J232" s="2">
        <v>95</v>
      </c>
      <c r="K232" s="2">
        <v>786</v>
      </c>
      <c r="L232" s="2">
        <v>37</v>
      </c>
      <c r="M232" s="2">
        <v>95</v>
      </c>
      <c r="N232" s="3">
        <v>102.9</v>
      </c>
      <c r="O232" s="3">
        <v>16.93</v>
      </c>
      <c r="P232" s="41">
        <v>7.4</v>
      </c>
      <c r="Q232" s="41">
        <v>7.7</v>
      </c>
      <c r="R232" s="41">
        <v>3.06</v>
      </c>
      <c r="S232" s="41">
        <v>2.61</v>
      </c>
      <c r="T232" s="2">
        <v>55</v>
      </c>
      <c r="U232" s="2">
        <v>1</v>
      </c>
      <c r="V232" s="2">
        <v>68</v>
      </c>
      <c r="W232" s="2">
        <v>5</v>
      </c>
      <c r="X232" s="13"/>
      <c r="AC232" s="39">
        <v>23</v>
      </c>
      <c r="AD232" s="39">
        <v>238</v>
      </c>
      <c r="AE232" s="2">
        <v>8878</v>
      </c>
      <c r="AF232" s="2">
        <v>62221</v>
      </c>
      <c r="AG232" s="2">
        <f t="shared" si="145"/>
        <v>71099</v>
      </c>
      <c r="AH232" s="3">
        <f t="shared" si="146"/>
        <v>0.52518252795948517</v>
      </c>
      <c r="AI232" s="3">
        <f t="shared" si="147"/>
        <v>7.493564043047056E-2</v>
      </c>
      <c r="AJ232" s="76">
        <f t="shared" si="148"/>
        <v>0.71799999999999997</v>
      </c>
      <c r="AK232" s="77">
        <f t="shared" si="149"/>
        <v>1188.6489999999999</v>
      </c>
      <c r="AL232" s="78">
        <f t="shared" si="150"/>
        <v>0.72039333333333322</v>
      </c>
      <c r="AM232" s="79">
        <f t="shared" si="151"/>
        <v>1247.884</v>
      </c>
      <c r="AN232" s="78">
        <f t="shared" si="152"/>
        <v>0.75629333333333337</v>
      </c>
      <c r="AO232" s="103">
        <f t="shared" si="153"/>
        <v>16638.453333333335</v>
      </c>
    </row>
    <row r="233" spans="2:41" x14ac:dyDescent="0.2">
      <c r="B233" s="1" t="s">
        <v>46</v>
      </c>
      <c r="C233" s="2">
        <v>138788</v>
      </c>
      <c r="D233" s="2">
        <v>4477</v>
      </c>
      <c r="E233" s="2">
        <v>281</v>
      </c>
      <c r="F233" s="2">
        <v>18</v>
      </c>
      <c r="G233" s="2">
        <v>94</v>
      </c>
      <c r="H233" s="2">
        <v>415</v>
      </c>
      <c r="I233" s="2">
        <v>15</v>
      </c>
      <c r="J233" s="2">
        <v>96</v>
      </c>
      <c r="K233" s="2">
        <v>827</v>
      </c>
      <c r="L233" s="2">
        <v>39</v>
      </c>
      <c r="M233" s="2">
        <v>95</v>
      </c>
      <c r="N233" s="3">
        <v>112.7</v>
      </c>
      <c r="O233" s="3">
        <v>16.809999999999999</v>
      </c>
      <c r="P233" s="41">
        <v>7.2</v>
      </c>
      <c r="Q233" s="41">
        <v>7.9</v>
      </c>
      <c r="R233" s="41">
        <v>3.06</v>
      </c>
      <c r="S233" s="41">
        <v>2.0710000000000002</v>
      </c>
      <c r="T233" s="2">
        <v>44</v>
      </c>
      <c r="U233" s="2">
        <v>5</v>
      </c>
      <c r="V233" s="2">
        <v>56</v>
      </c>
      <c r="W233" s="2">
        <v>10</v>
      </c>
      <c r="X233" s="13"/>
      <c r="AC233" s="39">
        <v>34</v>
      </c>
      <c r="AD233" s="39">
        <v>429</v>
      </c>
      <c r="AE233" s="2">
        <v>10421</v>
      </c>
      <c r="AF233" s="2">
        <v>69123</v>
      </c>
      <c r="AG233" s="2">
        <f t="shared" si="145"/>
        <v>79544</v>
      </c>
      <c r="AH233" s="3">
        <f t="shared" si="146"/>
        <v>0.49804738161800732</v>
      </c>
      <c r="AI233" s="3">
        <f t="shared" si="147"/>
        <v>7.5085742283194506E-2</v>
      </c>
      <c r="AJ233" s="76">
        <f t="shared" si="148"/>
        <v>0.81399999999999995</v>
      </c>
      <c r="AK233" s="77">
        <f t="shared" si="149"/>
        <v>1258.037</v>
      </c>
      <c r="AL233" s="78">
        <f t="shared" si="150"/>
        <v>0.76244666666666672</v>
      </c>
      <c r="AM233" s="79">
        <f t="shared" si="151"/>
        <v>1857.9549999999999</v>
      </c>
      <c r="AN233" s="78">
        <f t="shared" si="152"/>
        <v>1.1260333333333332</v>
      </c>
      <c r="AO233" s="103">
        <f t="shared" si="153"/>
        <v>24772.733333333337</v>
      </c>
    </row>
    <row r="234" spans="2:41" x14ac:dyDescent="0.2">
      <c r="B234" s="1" t="s">
        <v>47</v>
      </c>
      <c r="C234" s="2">
        <v>124920</v>
      </c>
      <c r="D234" s="2">
        <v>4164</v>
      </c>
      <c r="E234" s="2">
        <v>310</v>
      </c>
      <c r="F234" s="2">
        <v>18</v>
      </c>
      <c r="G234" s="2">
        <v>94</v>
      </c>
      <c r="H234" s="2">
        <v>203</v>
      </c>
      <c r="I234" s="2">
        <v>8</v>
      </c>
      <c r="J234" s="2">
        <v>96</v>
      </c>
      <c r="K234" s="2">
        <v>656</v>
      </c>
      <c r="L234" s="2">
        <v>42</v>
      </c>
      <c r="M234" s="2">
        <v>94</v>
      </c>
      <c r="N234" s="3">
        <v>112.8</v>
      </c>
      <c r="O234" s="3">
        <v>17.010000000000002</v>
      </c>
      <c r="P234" s="41">
        <v>7.5</v>
      </c>
      <c r="Q234" s="41">
        <v>8</v>
      </c>
      <c r="R234" s="41">
        <v>3.4710000000000001</v>
      </c>
      <c r="S234" s="41">
        <v>2.61</v>
      </c>
      <c r="T234" s="2">
        <v>49</v>
      </c>
      <c r="U234" s="2">
        <v>6</v>
      </c>
      <c r="V234" s="2">
        <v>63</v>
      </c>
      <c r="W234" s="2">
        <v>11</v>
      </c>
      <c r="X234" s="13"/>
      <c r="AC234" s="39"/>
      <c r="AD234" s="39"/>
      <c r="AE234" s="2">
        <v>9788</v>
      </c>
      <c r="AF234" s="2">
        <v>69737</v>
      </c>
      <c r="AG234" s="2">
        <f t="shared" si="145"/>
        <v>79525</v>
      </c>
      <c r="AH234" s="3">
        <f t="shared" si="146"/>
        <v>0.55825328210054437</v>
      </c>
      <c r="AI234" s="3">
        <f t="shared" si="147"/>
        <v>7.8354146653858467E-2</v>
      </c>
      <c r="AJ234" s="76">
        <f t="shared" si="148"/>
        <v>0.75709090909090904</v>
      </c>
      <c r="AK234" s="77">
        <f t="shared" si="149"/>
        <v>1290.8399999999999</v>
      </c>
      <c r="AL234" s="78">
        <f t="shared" si="150"/>
        <v>0.78232727272727265</v>
      </c>
      <c r="AM234" s="79">
        <f t="shared" si="151"/>
        <v>845.29200000000003</v>
      </c>
      <c r="AN234" s="78">
        <f t="shared" si="152"/>
        <v>0.51229818181818187</v>
      </c>
      <c r="AO234" s="103">
        <f t="shared" si="153"/>
        <v>11270.560000000001</v>
      </c>
    </row>
    <row r="235" spans="2:41" x14ac:dyDescent="0.2">
      <c r="B235" s="1" t="s">
        <v>48</v>
      </c>
      <c r="C235" s="2">
        <v>125568</v>
      </c>
      <c r="D235" s="2">
        <v>4051</v>
      </c>
      <c r="E235" s="2">
        <v>241</v>
      </c>
      <c r="F235" s="2">
        <v>18</v>
      </c>
      <c r="G235" s="2">
        <v>93</v>
      </c>
      <c r="H235" s="2">
        <v>190</v>
      </c>
      <c r="I235" s="2">
        <v>9</v>
      </c>
      <c r="J235" s="2">
        <v>96</v>
      </c>
      <c r="K235" s="2">
        <v>525</v>
      </c>
      <c r="L235" s="2">
        <v>33</v>
      </c>
      <c r="M235" s="2">
        <v>94</v>
      </c>
      <c r="N235" s="3">
        <v>165.3</v>
      </c>
      <c r="O235" s="3">
        <v>16.13</v>
      </c>
      <c r="P235" s="41">
        <v>7.6</v>
      </c>
      <c r="Q235" s="41">
        <v>8.1999999999999993</v>
      </c>
      <c r="R235" s="41">
        <v>1.9330000000000001</v>
      </c>
      <c r="S235" s="41">
        <v>1.786</v>
      </c>
      <c r="T235" s="2">
        <v>34</v>
      </c>
      <c r="U235" s="2">
        <v>3</v>
      </c>
      <c r="V235" s="2">
        <v>39</v>
      </c>
      <c r="W235" s="2">
        <v>8</v>
      </c>
      <c r="X235" s="13"/>
      <c r="AC235" s="39">
        <v>39</v>
      </c>
      <c r="AD235" s="39">
        <v>371</v>
      </c>
      <c r="AE235" s="2">
        <v>9288</v>
      </c>
      <c r="AF235" s="2">
        <v>75991</v>
      </c>
      <c r="AG235" s="2">
        <f t="shared" si="145"/>
        <v>85279</v>
      </c>
      <c r="AH235" s="3">
        <f t="shared" si="146"/>
        <v>0.60517807084607544</v>
      </c>
      <c r="AI235" s="3">
        <f t="shared" si="147"/>
        <v>7.3967889908256881E-2</v>
      </c>
      <c r="AJ235" s="76">
        <f t="shared" si="148"/>
        <v>0.7365454545454545</v>
      </c>
      <c r="AK235" s="77">
        <f t="shared" si="149"/>
        <v>976.29100000000005</v>
      </c>
      <c r="AL235" s="78">
        <f t="shared" si="150"/>
        <v>0.59169151515151519</v>
      </c>
      <c r="AM235" s="79">
        <f t="shared" si="151"/>
        <v>769.69</v>
      </c>
      <c r="AN235" s="78">
        <f t="shared" si="152"/>
        <v>0.46647878787878794</v>
      </c>
      <c r="AO235" s="103">
        <f t="shared" si="153"/>
        <v>10262.533333333333</v>
      </c>
    </row>
    <row r="236" spans="2:41" x14ac:dyDescent="0.2">
      <c r="B236" s="1" t="s">
        <v>49</v>
      </c>
      <c r="C236" s="2">
        <v>132188</v>
      </c>
      <c r="D236" s="2">
        <v>4264</v>
      </c>
      <c r="E236" s="2">
        <v>296</v>
      </c>
      <c r="F236" s="2">
        <v>20</v>
      </c>
      <c r="G236" s="2">
        <v>93</v>
      </c>
      <c r="H236" s="2">
        <v>285</v>
      </c>
      <c r="I236" s="2">
        <v>11</v>
      </c>
      <c r="J236" s="2">
        <v>96</v>
      </c>
      <c r="K236" s="2">
        <v>747</v>
      </c>
      <c r="L236" s="2">
        <v>30</v>
      </c>
      <c r="M236" s="2">
        <v>96</v>
      </c>
      <c r="N236" s="3">
        <v>234</v>
      </c>
      <c r="O236" s="3">
        <v>16.600000000000001</v>
      </c>
      <c r="P236" s="41">
        <v>7.4</v>
      </c>
      <c r="Q236" s="41">
        <v>8.1999999999999993</v>
      </c>
      <c r="R236" s="41">
        <v>2.2360000000000002</v>
      </c>
      <c r="S236" s="41">
        <v>1.806</v>
      </c>
      <c r="T236" s="2">
        <v>32</v>
      </c>
      <c r="U236" s="2">
        <v>2</v>
      </c>
      <c r="V236" s="2">
        <v>43</v>
      </c>
      <c r="W236" s="2">
        <v>6</v>
      </c>
      <c r="X236" s="13"/>
      <c r="AC236" s="39"/>
      <c r="AD236" s="39"/>
      <c r="AE236" s="2">
        <v>9919</v>
      </c>
      <c r="AF236" s="2">
        <v>72303</v>
      </c>
      <c r="AG236" s="2">
        <f t="shared" si="145"/>
        <v>82222</v>
      </c>
      <c r="AH236" s="3">
        <f t="shared" si="146"/>
        <v>0.54697098072442274</v>
      </c>
      <c r="AI236" s="3">
        <f t="shared" si="147"/>
        <v>7.5037068417708117E-2</v>
      </c>
      <c r="AJ236" s="76">
        <f t="shared" si="148"/>
        <v>0.77527272727272722</v>
      </c>
      <c r="AK236" s="77">
        <f t="shared" si="149"/>
        <v>1262.144</v>
      </c>
      <c r="AL236" s="78">
        <f t="shared" si="150"/>
        <v>0.7649357575757576</v>
      </c>
      <c r="AM236" s="79">
        <f t="shared" si="151"/>
        <v>1215.24</v>
      </c>
      <c r="AN236" s="78">
        <f t="shared" si="152"/>
        <v>0.73650909090909089</v>
      </c>
      <c r="AO236" s="103">
        <f t="shared" si="153"/>
        <v>16203.200000000003</v>
      </c>
    </row>
    <row r="237" spans="2:41" x14ac:dyDescent="0.2">
      <c r="B237" s="1" t="s">
        <v>50</v>
      </c>
      <c r="C237" s="2">
        <v>133911</v>
      </c>
      <c r="D237" s="2">
        <v>4464</v>
      </c>
      <c r="E237" s="2">
        <v>354</v>
      </c>
      <c r="F237" s="2">
        <v>16</v>
      </c>
      <c r="G237" s="2">
        <v>95</v>
      </c>
      <c r="H237" s="2">
        <v>260</v>
      </c>
      <c r="I237" s="2">
        <v>13</v>
      </c>
      <c r="J237" s="2">
        <v>95</v>
      </c>
      <c r="K237" s="2">
        <v>565</v>
      </c>
      <c r="L237" s="2">
        <v>31</v>
      </c>
      <c r="M237" s="2">
        <v>95</v>
      </c>
      <c r="N237" s="3">
        <v>197</v>
      </c>
      <c r="O237" s="3">
        <v>16.600000000000001</v>
      </c>
      <c r="P237" s="41">
        <v>7.5</v>
      </c>
      <c r="Q237" s="41">
        <v>8.1999999999999993</v>
      </c>
      <c r="R237" s="41">
        <v>2.2400000000000002</v>
      </c>
      <c r="S237" s="41">
        <v>1.865</v>
      </c>
      <c r="T237" s="2">
        <v>40</v>
      </c>
      <c r="U237" s="2">
        <v>2</v>
      </c>
      <c r="V237" s="2">
        <v>46</v>
      </c>
      <c r="W237" s="2">
        <v>5</v>
      </c>
      <c r="X237" s="13"/>
      <c r="AC237" s="39">
        <v>35</v>
      </c>
      <c r="AD237" s="39">
        <v>403.5</v>
      </c>
      <c r="AE237" s="2">
        <v>10051</v>
      </c>
      <c r="AF237" s="2">
        <v>61965</v>
      </c>
      <c r="AG237" s="2">
        <f t="shared" si="145"/>
        <v>72016</v>
      </c>
      <c r="AH237" s="3">
        <f t="shared" si="146"/>
        <v>0.46273271053162174</v>
      </c>
      <c r="AI237" s="3">
        <f t="shared" si="147"/>
        <v>7.5057314186287902E-2</v>
      </c>
      <c r="AJ237" s="76">
        <f t="shared" si="148"/>
        <v>0.8116363636363636</v>
      </c>
      <c r="AK237" s="77">
        <f t="shared" si="149"/>
        <v>1580.2560000000001</v>
      </c>
      <c r="AL237" s="78">
        <f t="shared" si="150"/>
        <v>0.95773090909090919</v>
      </c>
      <c r="AM237" s="79">
        <f t="shared" si="151"/>
        <v>1160.6400000000001</v>
      </c>
      <c r="AN237" s="78">
        <f t="shared" si="152"/>
        <v>0.70341818181818183</v>
      </c>
      <c r="AO237" s="103">
        <f t="shared" si="153"/>
        <v>15475.200000000003</v>
      </c>
    </row>
    <row r="238" spans="2:41" x14ac:dyDescent="0.2">
      <c r="B238" s="1" t="s">
        <v>51</v>
      </c>
      <c r="C238" s="2">
        <v>134853</v>
      </c>
      <c r="D238" s="2">
        <v>4350</v>
      </c>
      <c r="E238" s="2">
        <v>312</v>
      </c>
      <c r="F238" s="2">
        <v>16</v>
      </c>
      <c r="G238" s="2">
        <v>95</v>
      </c>
      <c r="H238" s="2">
        <v>263</v>
      </c>
      <c r="I238" s="2">
        <v>8</v>
      </c>
      <c r="J238" s="2">
        <v>97</v>
      </c>
      <c r="K238" s="2">
        <v>579</v>
      </c>
      <c r="L238" s="2">
        <v>29</v>
      </c>
      <c r="M238" s="2">
        <v>95</v>
      </c>
      <c r="N238" s="3">
        <v>221</v>
      </c>
      <c r="O238" s="3">
        <v>17.2</v>
      </c>
      <c r="P238" s="41">
        <v>7.2</v>
      </c>
      <c r="Q238" s="41">
        <v>7.8</v>
      </c>
      <c r="R238" s="41">
        <v>2.3039999999999998</v>
      </c>
      <c r="S238" s="41">
        <v>1.9279999999999999</v>
      </c>
      <c r="T238" s="2">
        <v>31</v>
      </c>
      <c r="U238" s="2">
        <v>3</v>
      </c>
      <c r="V238" s="2">
        <v>39</v>
      </c>
      <c r="W238" s="2">
        <v>6</v>
      </c>
      <c r="X238" s="13"/>
      <c r="AC238" s="39">
        <v>20</v>
      </c>
      <c r="AD238" s="39">
        <v>222</v>
      </c>
      <c r="AE238" s="2">
        <v>10011</v>
      </c>
      <c r="AF238" s="2">
        <v>62467</v>
      </c>
      <c r="AG238" s="2">
        <f t="shared" si="145"/>
        <v>72478</v>
      </c>
      <c r="AH238" s="3">
        <f t="shared" si="146"/>
        <v>0.46322291680570693</v>
      </c>
      <c r="AI238" s="3">
        <f t="shared" si="147"/>
        <v>7.4236390736579838E-2</v>
      </c>
      <c r="AJ238" s="76">
        <f t="shared" si="148"/>
        <v>0.79090909090909089</v>
      </c>
      <c r="AK238" s="77">
        <f t="shared" si="149"/>
        <v>1357.2</v>
      </c>
      <c r="AL238" s="78">
        <f t="shared" si="150"/>
        <v>0.82254545454545458</v>
      </c>
      <c r="AM238" s="79">
        <f t="shared" si="151"/>
        <v>1144.05</v>
      </c>
      <c r="AN238" s="78">
        <f t="shared" si="152"/>
        <v>0.69336363636363629</v>
      </c>
      <c r="AO238" s="103">
        <f t="shared" si="153"/>
        <v>15254</v>
      </c>
    </row>
    <row r="239" spans="2:41" x14ac:dyDescent="0.2">
      <c r="B239" s="30" t="s">
        <v>52</v>
      </c>
      <c r="C239" s="2">
        <v>143996</v>
      </c>
      <c r="D239" s="2">
        <v>4800</v>
      </c>
      <c r="E239" s="2">
        <v>382</v>
      </c>
      <c r="F239" s="2">
        <v>18</v>
      </c>
      <c r="G239" s="2">
        <v>95</v>
      </c>
      <c r="H239" s="2">
        <v>382</v>
      </c>
      <c r="I239" s="2">
        <v>10</v>
      </c>
      <c r="J239" s="2">
        <v>97</v>
      </c>
      <c r="K239" s="2">
        <v>861</v>
      </c>
      <c r="L239" s="2">
        <v>33</v>
      </c>
      <c r="M239" s="2">
        <v>96</v>
      </c>
      <c r="N239" s="3">
        <v>243</v>
      </c>
      <c r="O239" s="3">
        <v>17.2</v>
      </c>
      <c r="P239" s="41">
        <v>7</v>
      </c>
      <c r="Q239" s="41">
        <v>7.6</v>
      </c>
      <c r="R239" s="41">
        <v>2.508</v>
      </c>
      <c r="S239" s="41">
        <v>1.9139999999999999</v>
      </c>
      <c r="T239" s="2">
        <v>44</v>
      </c>
      <c r="U239" s="2">
        <v>4</v>
      </c>
      <c r="V239" s="2">
        <v>61</v>
      </c>
      <c r="W239" s="2">
        <v>10</v>
      </c>
      <c r="X239" s="13"/>
      <c r="AC239" s="39"/>
      <c r="AD239" s="39"/>
      <c r="AE239" s="2">
        <v>10449</v>
      </c>
      <c r="AF239" s="2">
        <v>57377</v>
      </c>
      <c r="AG239" s="2">
        <f t="shared" si="145"/>
        <v>67826</v>
      </c>
      <c r="AH239" s="3">
        <f t="shared" si="146"/>
        <v>0.3984624572904803</v>
      </c>
      <c r="AI239" s="3">
        <f t="shared" si="147"/>
        <v>7.2564515680991135E-2</v>
      </c>
      <c r="AJ239" s="76">
        <f t="shared" si="148"/>
        <v>0.87272727272727268</v>
      </c>
      <c r="AK239" s="77">
        <f t="shared" si="149"/>
        <v>1833.6</v>
      </c>
      <c r="AL239" s="78">
        <f t="shared" si="150"/>
        <v>1.1112727272727272</v>
      </c>
      <c r="AM239" s="79">
        <f t="shared" si="151"/>
        <v>1833.6</v>
      </c>
      <c r="AN239" s="78">
        <f t="shared" si="152"/>
        <v>1.1112727272727272</v>
      </c>
      <c r="AO239" s="103">
        <f t="shared" si="153"/>
        <v>24448</v>
      </c>
    </row>
    <row r="240" spans="2:41" ht="13.5" thickBot="1" x14ac:dyDescent="0.25">
      <c r="B240" s="32" t="s">
        <v>53</v>
      </c>
      <c r="C240" s="2">
        <v>127480</v>
      </c>
      <c r="D240" s="2">
        <v>4112</v>
      </c>
      <c r="E240" s="2">
        <v>374</v>
      </c>
      <c r="F240" s="2">
        <v>22</v>
      </c>
      <c r="G240" s="2">
        <v>94</v>
      </c>
      <c r="H240" s="2">
        <v>447</v>
      </c>
      <c r="I240" s="2">
        <v>13</v>
      </c>
      <c r="J240" s="2">
        <v>97</v>
      </c>
      <c r="K240" s="2">
        <v>939</v>
      </c>
      <c r="L240" s="2">
        <v>45</v>
      </c>
      <c r="M240" s="2">
        <v>95</v>
      </c>
      <c r="N240" s="3">
        <v>194</v>
      </c>
      <c r="O240" s="3">
        <v>14.5</v>
      </c>
      <c r="P240" s="41">
        <v>7.6</v>
      </c>
      <c r="Q240" s="41">
        <v>7.9</v>
      </c>
      <c r="R240" s="41">
        <v>2.5499999999999998</v>
      </c>
      <c r="S240" s="41">
        <v>2.1680000000000001</v>
      </c>
      <c r="T240" s="2">
        <v>64</v>
      </c>
      <c r="U240" s="2">
        <v>15</v>
      </c>
      <c r="V240" s="2">
        <v>92</v>
      </c>
      <c r="W240" s="2">
        <v>20</v>
      </c>
      <c r="X240" s="13"/>
      <c r="AC240" s="40"/>
      <c r="AD240" s="40"/>
      <c r="AE240" s="2">
        <v>9072</v>
      </c>
      <c r="AF240" s="2">
        <v>52147</v>
      </c>
      <c r="AG240" s="2">
        <f t="shared" si="145"/>
        <v>61219</v>
      </c>
      <c r="AH240" s="3">
        <f t="shared" si="146"/>
        <v>0.4090602447442736</v>
      </c>
      <c r="AI240" s="3">
        <f t="shared" si="147"/>
        <v>7.1164104173203638E-2</v>
      </c>
      <c r="AJ240" s="76">
        <f t="shared" si="148"/>
        <v>0.74763636363636365</v>
      </c>
      <c r="AK240" s="77">
        <f t="shared" si="149"/>
        <v>1537.8879999999999</v>
      </c>
      <c r="AL240" s="78">
        <f t="shared" si="150"/>
        <v>0.93205333333333329</v>
      </c>
      <c r="AM240" s="79">
        <f t="shared" si="151"/>
        <v>1838.0640000000001</v>
      </c>
      <c r="AN240" s="78">
        <f t="shared" si="152"/>
        <v>1.1139781818181818</v>
      </c>
      <c r="AO240" s="103">
        <f t="shared" si="153"/>
        <v>24507.520000000004</v>
      </c>
    </row>
    <row r="241" spans="2:41" ht="13.5" thickTop="1" x14ac:dyDescent="0.2">
      <c r="B241" s="31" t="s">
        <v>108</v>
      </c>
      <c r="C241" s="45">
        <f>SUM(C229:C240)</f>
        <v>1516549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>
        <f>SUM(N229:N240)</f>
        <v>2307.8000000000002</v>
      </c>
      <c r="O241" s="6"/>
      <c r="P241" s="35"/>
      <c r="Q241" s="35"/>
      <c r="R241" s="35"/>
      <c r="S241" s="35"/>
      <c r="T241" s="6"/>
      <c r="U241" s="6"/>
      <c r="V241" s="6"/>
      <c r="W241" s="6"/>
      <c r="X241" s="13"/>
      <c r="AC241" s="6">
        <f>SUM(AC229:AC240)</f>
        <v>224</v>
      </c>
      <c r="AD241" s="6">
        <f>SUM(AD229:AD240)</f>
        <v>2447</v>
      </c>
      <c r="AE241" s="6">
        <f t="shared" ref="AE241:AG241" si="154">SUM(AE229:AE240)</f>
        <v>115493</v>
      </c>
      <c r="AF241" s="6">
        <f t="shared" si="154"/>
        <v>756932</v>
      </c>
      <c r="AG241" s="6">
        <f t="shared" si="154"/>
        <v>872425</v>
      </c>
      <c r="AH241" s="35"/>
      <c r="AI241" s="35">
        <f t="shared" ref="AI241" si="155">SUM(AI229:AI240)</f>
        <v>0.91393568439225337</v>
      </c>
      <c r="AJ241" s="80"/>
      <c r="AK241" s="81"/>
      <c r="AL241" s="82"/>
      <c r="AM241" s="83"/>
      <c r="AN241" s="82"/>
      <c r="AO241" s="104"/>
    </row>
    <row r="242" spans="2:41" ht="13.5" thickBot="1" x14ac:dyDescent="0.25">
      <c r="B242" s="7" t="s">
        <v>109</v>
      </c>
      <c r="C242" s="8">
        <f>AVERAGE(C229:C240)</f>
        <v>126379.08333333333</v>
      </c>
      <c r="D242" s="8">
        <f t="shared" ref="D242:O242" si="156">AVERAGE(D229:D240)</f>
        <v>4150.833333333333</v>
      </c>
      <c r="E242" s="8">
        <f t="shared" si="156"/>
        <v>324.33333333333331</v>
      </c>
      <c r="F242" s="8">
        <f>AVERAGE(F229:F240)</f>
        <v>18.5</v>
      </c>
      <c r="G242" s="8">
        <f>AVERAGE(G229:G240)</f>
        <v>94.166666666666671</v>
      </c>
      <c r="H242" s="8">
        <f>AVERAGE(H229:H240)</f>
        <v>322.41666666666669</v>
      </c>
      <c r="I242" s="8">
        <f>AVERAGE(I229:I240)</f>
        <v>10.916666666666666</v>
      </c>
      <c r="J242" s="8">
        <f>AVERAGE(J229:J240)</f>
        <v>96.416666666666671</v>
      </c>
      <c r="K242" s="8">
        <f t="shared" si="156"/>
        <v>741.83333333333337</v>
      </c>
      <c r="L242" s="8">
        <f>AVERAGE(L229:L240)</f>
        <v>35.25</v>
      </c>
      <c r="M242" s="8">
        <f>AVERAGE(M229:M240)</f>
        <v>95.166666666666671</v>
      </c>
      <c r="N242" s="8">
        <f t="shared" si="156"/>
        <v>192.31666666666669</v>
      </c>
      <c r="O242" s="8">
        <f t="shared" si="156"/>
        <v>16.311666666666664</v>
      </c>
      <c r="P242" s="33">
        <f t="shared" ref="P242:W242" si="157">AVERAGE(P229:P240)</f>
        <v>7.4250000000000007</v>
      </c>
      <c r="Q242" s="33">
        <f t="shared" si="157"/>
        <v>7.8916666666666666</v>
      </c>
      <c r="R242" s="33">
        <f t="shared" si="157"/>
        <v>2.5840833333333331</v>
      </c>
      <c r="S242" s="33">
        <f t="shared" si="157"/>
        <v>2.0624166666666666</v>
      </c>
      <c r="T242" s="8">
        <f>AVERAGE(T229:T240)</f>
        <v>44.25</v>
      </c>
      <c r="U242" s="8">
        <f>AVERAGE(U229:U240)</f>
        <v>4.416666666666667</v>
      </c>
      <c r="V242" s="8">
        <f t="shared" si="157"/>
        <v>57</v>
      </c>
      <c r="W242" s="8">
        <f t="shared" si="157"/>
        <v>9.1666666666666661</v>
      </c>
      <c r="X242" s="13"/>
      <c r="AC242" s="8"/>
      <c r="AD242" s="8"/>
      <c r="AE242" s="8">
        <f>AVERAGE(AE229:AE240)</f>
        <v>9624.4166666666661</v>
      </c>
      <c r="AF242" s="8">
        <f>AVERAGE(AF229:AF240)</f>
        <v>63077.666666666664</v>
      </c>
      <c r="AG242" s="8">
        <f>AVERAGE(AG229:AG240)</f>
        <v>72702.083333333328</v>
      </c>
      <c r="AH242" s="33">
        <f>AVERAGE(AH229:AH240)</f>
        <v>0.50296198678305182</v>
      </c>
      <c r="AI242" s="33">
        <f t="shared" ref="AI242" si="158">AVERAGE(AI229:AI240)</f>
        <v>7.6161307032687781E-2</v>
      </c>
      <c r="AJ242" s="84">
        <f t="shared" ref="AJ242" si="159">D242/$D$2</f>
        <v>0.75469696969696964</v>
      </c>
      <c r="AK242" s="85">
        <f t="shared" ref="AK242" si="160">(D242*E242)/1000</f>
        <v>1346.253611111111</v>
      </c>
      <c r="AL242" s="86">
        <f t="shared" si="150"/>
        <v>0.81591127946127939</v>
      </c>
      <c r="AM242" s="87">
        <f t="shared" ref="AM242" si="161">(D242*H242)/1000</f>
        <v>1338.2978472222223</v>
      </c>
      <c r="AN242" s="86">
        <f t="shared" si="152"/>
        <v>0.81108960437710442</v>
      </c>
      <c r="AO242" s="105">
        <f>AVERAGE(AO229:AO240)</f>
        <v>17787.007777777781</v>
      </c>
    </row>
    <row r="243" spans="2:41" ht="13.5" thickTop="1" x14ac:dyDescent="0.2">
      <c r="D243" s="44"/>
    </row>
    <row r="244" spans="2:41" ht="13.5" thickBot="1" x14ac:dyDescent="0.25"/>
    <row r="245" spans="2:41" ht="13.5" thickTop="1" x14ac:dyDescent="0.2">
      <c r="B245" s="19" t="s">
        <v>5</v>
      </c>
      <c r="C245" s="20" t="s">
        <v>6</v>
      </c>
      <c r="D245" s="20" t="s">
        <v>6</v>
      </c>
      <c r="E245" s="20" t="s">
        <v>7</v>
      </c>
      <c r="F245" s="20" t="s">
        <v>8</v>
      </c>
      <c r="G245" s="42" t="s">
        <v>2</v>
      </c>
      <c r="H245" s="20" t="s">
        <v>9</v>
      </c>
      <c r="I245" s="20" t="s">
        <v>10</v>
      </c>
      <c r="J245" s="42" t="s">
        <v>3</v>
      </c>
      <c r="K245" s="20" t="s">
        <v>11</v>
      </c>
      <c r="L245" s="20" t="s">
        <v>12</v>
      </c>
      <c r="M245" s="42" t="s">
        <v>13</v>
      </c>
      <c r="N245" s="20" t="s">
        <v>15</v>
      </c>
      <c r="O245" s="21" t="s">
        <v>16</v>
      </c>
      <c r="P245" s="20" t="s">
        <v>66</v>
      </c>
      <c r="Q245" s="20" t="s">
        <v>67</v>
      </c>
      <c r="R245" s="20" t="s">
        <v>68</v>
      </c>
      <c r="S245" s="20" t="s">
        <v>69</v>
      </c>
      <c r="T245" s="20" t="s">
        <v>103</v>
      </c>
      <c r="U245" s="20" t="s">
        <v>104</v>
      </c>
      <c r="V245" s="20" t="s">
        <v>105</v>
      </c>
      <c r="W245" s="20" t="s">
        <v>106</v>
      </c>
      <c r="X245" s="54"/>
      <c r="AC245" s="108" t="s">
        <v>56</v>
      </c>
      <c r="AD245" s="109"/>
      <c r="AE245" s="21" t="s">
        <v>70</v>
      </c>
      <c r="AF245" s="21" t="s">
        <v>71</v>
      </c>
      <c r="AG245" s="21" t="s">
        <v>39</v>
      </c>
      <c r="AH245" s="21" t="s">
        <v>14</v>
      </c>
      <c r="AI245" s="21" t="s">
        <v>70</v>
      </c>
      <c r="AJ245" s="68" t="s">
        <v>72</v>
      </c>
      <c r="AK245" s="69" t="s">
        <v>73</v>
      </c>
      <c r="AL245" s="70" t="s">
        <v>74</v>
      </c>
      <c r="AM245" s="71" t="s">
        <v>72</v>
      </c>
      <c r="AN245" s="70" t="s">
        <v>72</v>
      </c>
      <c r="AO245" s="68" t="s">
        <v>156</v>
      </c>
    </row>
    <row r="246" spans="2:41" ht="13.5" thickBot="1" x14ac:dyDescent="0.25">
      <c r="B246" s="15" t="s">
        <v>110</v>
      </c>
      <c r="C246" s="16" t="s">
        <v>18</v>
      </c>
      <c r="D246" s="17" t="s">
        <v>19</v>
      </c>
      <c r="E246" s="16" t="s">
        <v>20</v>
      </c>
      <c r="F246" s="16" t="s">
        <v>20</v>
      </c>
      <c r="G246" s="43" t="s">
        <v>21</v>
      </c>
      <c r="H246" s="16" t="s">
        <v>20</v>
      </c>
      <c r="I246" s="16" t="s">
        <v>20</v>
      </c>
      <c r="J246" s="43" t="s">
        <v>21</v>
      </c>
      <c r="K246" s="16" t="s">
        <v>20</v>
      </c>
      <c r="L246" s="16" t="s">
        <v>20</v>
      </c>
      <c r="M246" s="43" t="s">
        <v>21</v>
      </c>
      <c r="N246" s="16" t="s">
        <v>23</v>
      </c>
      <c r="O246" s="18" t="s">
        <v>24</v>
      </c>
      <c r="P246" s="16"/>
      <c r="Q246" s="16"/>
      <c r="R246" s="16"/>
      <c r="S246" s="16"/>
      <c r="T246" s="16"/>
      <c r="U246" s="16"/>
      <c r="V246" s="16"/>
      <c r="W246" s="16"/>
      <c r="X246" s="54"/>
      <c r="AC246" s="37" t="s">
        <v>58</v>
      </c>
      <c r="AD246" s="37" t="s">
        <v>59</v>
      </c>
      <c r="AE246" s="17" t="s">
        <v>41</v>
      </c>
      <c r="AF246" s="17" t="s">
        <v>41</v>
      </c>
      <c r="AG246" s="17" t="s">
        <v>41</v>
      </c>
      <c r="AH246" s="17" t="s">
        <v>22</v>
      </c>
      <c r="AI246" s="17" t="s">
        <v>22</v>
      </c>
      <c r="AJ246" s="72" t="s">
        <v>6</v>
      </c>
      <c r="AK246" s="73" t="s">
        <v>76</v>
      </c>
      <c r="AL246" s="74" t="s">
        <v>77</v>
      </c>
      <c r="AM246" s="75" t="s">
        <v>78</v>
      </c>
      <c r="AN246" s="74" t="s">
        <v>79</v>
      </c>
      <c r="AO246" s="72" t="s">
        <v>157</v>
      </c>
    </row>
    <row r="247" spans="2:41" ht="13.5" thickTop="1" x14ac:dyDescent="0.2">
      <c r="B247" s="1" t="s">
        <v>42</v>
      </c>
      <c r="C247" s="2">
        <v>116339</v>
      </c>
      <c r="D247" s="2">
        <v>3753</v>
      </c>
      <c r="E247" s="2">
        <v>286</v>
      </c>
      <c r="F247" s="2">
        <v>26</v>
      </c>
      <c r="G247" s="2">
        <v>91</v>
      </c>
      <c r="H247" s="2">
        <v>367</v>
      </c>
      <c r="I247" s="2">
        <v>13</v>
      </c>
      <c r="J247" s="2">
        <v>97</v>
      </c>
      <c r="K247" s="2">
        <v>800</v>
      </c>
      <c r="L247" s="2">
        <v>53</v>
      </c>
      <c r="M247" s="2">
        <v>93</v>
      </c>
      <c r="N247" s="4">
        <v>155.6</v>
      </c>
      <c r="O247" s="3">
        <v>18</v>
      </c>
      <c r="P247" s="41">
        <v>7.5</v>
      </c>
      <c r="Q247" s="41">
        <v>7.7</v>
      </c>
      <c r="R247" s="41">
        <v>2.6280000000000001</v>
      </c>
      <c r="S247" s="41">
        <v>2.27</v>
      </c>
      <c r="T247" s="2">
        <v>52</v>
      </c>
      <c r="U247" s="2">
        <v>25</v>
      </c>
      <c r="V247" s="2">
        <v>61</v>
      </c>
      <c r="W247" s="2">
        <v>27</v>
      </c>
      <c r="X247" s="13"/>
      <c r="AC247" s="38">
        <v>24</v>
      </c>
      <c r="AD247" s="38">
        <v>252</v>
      </c>
      <c r="AE247" s="2">
        <v>9744</v>
      </c>
      <c r="AF247" s="2">
        <v>53569</v>
      </c>
      <c r="AG247" s="2">
        <f>AE247+AF247</f>
        <v>63313</v>
      </c>
      <c r="AH247" s="3">
        <f t="shared" ref="AH247:AH258" si="162">AF247/C247</f>
        <v>0.46045608093588564</v>
      </c>
      <c r="AI247" s="3">
        <f>AE247/C247</f>
        <v>8.3755232553142114E-2</v>
      </c>
      <c r="AJ247" s="76">
        <f>D247/$D$2</f>
        <v>0.68236363636363639</v>
      </c>
      <c r="AK247" s="77">
        <f>(D247*E247)/1000</f>
        <v>1073.3579999999999</v>
      </c>
      <c r="AL247" s="78">
        <f>(AK247)/$F$3</f>
        <v>0.65051999999999999</v>
      </c>
      <c r="AM247" s="79">
        <f>(D247*H247)/1000</f>
        <v>1377.3510000000001</v>
      </c>
      <c r="AN247" s="78">
        <f>(AM247)/$H$3</f>
        <v>0.83475818181818184</v>
      </c>
      <c r="AO247" s="103">
        <f>(0.8*D247*H247)/60</f>
        <v>18364.68</v>
      </c>
    </row>
    <row r="248" spans="2:41" x14ac:dyDescent="0.2">
      <c r="B248" s="1" t="s">
        <v>43</v>
      </c>
      <c r="C248" s="2">
        <v>94999</v>
      </c>
      <c r="D248" s="2">
        <v>3276</v>
      </c>
      <c r="E248" s="2">
        <v>239</v>
      </c>
      <c r="F248" s="2">
        <v>20</v>
      </c>
      <c r="G248" s="2">
        <v>92</v>
      </c>
      <c r="H248" s="2">
        <v>181</v>
      </c>
      <c r="I248" s="2">
        <v>5</v>
      </c>
      <c r="J248" s="2">
        <v>97</v>
      </c>
      <c r="K248" s="2">
        <v>701</v>
      </c>
      <c r="L248" s="2">
        <v>42</v>
      </c>
      <c r="M248" s="2">
        <v>94</v>
      </c>
      <c r="N248" s="3">
        <v>204.3</v>
      </c>
      <c r="O248" s="3">
        <v>18.510000000000002</v>
      </c>
      <c r="P248" s="41">
        <v>7.5</v>
      </c>
      <c r="Q248" s="41">
        <v>7.9</v>
      </c>
      <c r="R248" s="41">
        <v>2.5609999999999999</v>
      </c>
      <c r="S248" s="41">
        <v>2.4830000000000001</v>
      </c>
      <c r="T248" s="2">
        <v>62</v>
      </c>
      <c r="U248" s="2">
        <v>33</v>
      </c>
      <c r="V248" s="2">
        <v>76</v>
      </c>
      <c r="W248" s="2">
        <v>38</v>
      </c>
      <c r="X248" s="13"/>
      <c r="AC248" s="39">
        <v>26</v>
      </c>
      <c r="AD248" s="39">
        <v>259</v>
      </c>
      <c r="AE248" s="2">
        <v>7555</v>
      </c>
      <c r="AF248" s="2">
        <v>48041</v>
      </c>
      <c r="AG248" s="2">
        <f t="shared" ref="AG248:AG258" si="163">AE248+AF248</f>
        <v>55596</v>
      </c>
      <c r="AH248" s="3">
        <f t="shared" si="162"/>
        <v>0.50570006000063161</v>
      </c>
      <c r="AI248" s="3">
        <f t="shared" ref="AI248:AI258" si="164">AE248/C248</f>
        <v>7.9527152917399133E-2</v>
      </c>
      <c r="AJ248" s="76">
        <f t="shared" ref="AJ248:AJ258" si="165">D248/$D$2</f>
        <v>0.59563636363636363</v>
      </c>
      <c r="AK248" s="77">
        <f t="shared" ref="AK248:AK258" si="166">(D248*E248)/1000</f>
        <v>782.96400000000006</v>
      </c>
      <c r="AL248" s="78">
        <f t="shared" ref="AL248:AL260" si="167">(AK248)/$F$3</f>
        <v>0.47452363636363637</v>
      </c>
      <c r="AM248" s="79">
        <f t="shared" ref="AM248:AM258" si="168">(D248*H248)/1000</f>
        <v>592.95600000000002</v>
      </c>
      <c r="AN248" s="78">
        <f t="shared" ref="AN248:AN260" si="169">(AM248)/$H$3</f>
        <v>0.35936727272727276</v>
      </c>
      <c r="AO248" s="103">
        <f t="shared" ref="AO248:AO258" si="170">(0.8*D248*H248)/60</f>
        <v>7906.0800000000008</v>
      </c>
    </row>
    <row r="249" spans="2:41" x14ac:dyDescent="0.2">
      <c r="B249" s="1" t="s">
        <v>44</v>
      </c>
      <c r="C249" s="2">
        <v>109692</v>
      </c>
      <c r="D249" s="2">
        <v>3538</v>
      </c>
      <c r="E249" s="2">
        <v>261</v>
      </c>
      <c r="F249" s="2">
        <v>27</v>
      </c>
      <c r="G249" s="2">
        <v>90</v>
      </c>
      <c r="H249" s="2">
        <v>154</v>
      </c>
      <c r="I249" s="2">
        <v>6</v>
      </c>
      <c r="J249" s="2">
        <v>96</v>
      </c>
      <c r="K249" s="2">
        <v>566</v>
      </c>
      <c r="L249" s="2">
        <v>55</v>
      </c>
      <c r="M249" s="2">
        <v>90</v>
      </c>
      <c r="N249" s="3">
        <v>167.5</v>
      </c>
      <c r="O249" s="3">
        <v>18.27</v>
      </c>
      <c r="P249" s="41">
        <v>7.3</v>
      </c>
      <c r="Q249" s="41">
        <v>8.9</v>
      </c>
      <c r="R249" s="41">
        <v>2.407</v>
      </c>
      <c r="S249" s="41">
        <v>2.2360000000000002</v>
      </c>
      <c r="T249" s="2">
        <v>51</v>
      </c>
      <c r="U249" s="2">
        <v>29</v>
      </c>
      <c r="V249" s="2">
        <v>70</v>
      </c>
      <c r="W249" s="2">
        <v>33</v>
      </c>
      <c r="X249" s="13"/>
      <c r="AC249" s="39">
        <v>33</v>
      </c>
      <c r="AD249" s="39">
        <v>366</v>
      </c>
      <c r="AE249" s="2">
        <v>8415</v>
      </c>
      <c r="AF249" s="2">
        <v>53051</v>
      </c>
      <c r="AG249" s="2">
        <f t="shared" si="163"/>
        <v>61466</v>
      </c>
      <c r="AH249" s="3">
        <f t="shared" si="162"/>
        <v>0.48363599897895926</v>
      </c>
      <c r="AI249" s="3">
        <f t="shared" si="164"/>
        <v>7.6714801444043315E-2</v>
      </c>
      <c r="AJ249" s="76">
        <f t="shared" si="165"/>
        <v>0.64327272727272722</v>
      </c>
      <c r="AK249" s="77">
        <f t="shared" si="166"/>
        <v>923.41800000000001</v>
      </c>
      <c r="AL249" s="78">
        <f t="shared" si="167"/>
        <v>0.55964727272727277</v>
      </c>
      <c r="AM249" s="79">
        <f t="shared" si="168"/>
        <v>544.85199999999998</v>
      </c>
      <c r="AN249" s="78">
        <f t="shared" si="169"/>
        <v>0.3302133333333333</v>
      </c>
      <c r="AO249" s="103">
        <f t="shared" si="170"/>
        <v>7264.6933333333336</v>
      </c>
    </row>
    <row r="250" spans="2:41" x14ac:dyDescent="0.2">
      <c r="B250" s="1" t="s">
        <v>45</v>
      </c>
      <c r="C250" s="2">
        <v>107070</v>
      </c>
      <c r="D250" s="2">
        <v>3569</v>
      </c>
      <c r="E250" s="2">
        <v>412</v>
      </c>
      <c r="F250" s="2">
        <v>22</v>
      </c>
      <c r="G250" s="2">
        <v>95</v>
      </c>
      <c r="H250" s="2">
        <v>261</v>
      </c>
      <c r="I250" s="2">
        <v>8</v>
      </c>
      <c r="J250" s="2">
        <v>97</v>
      </c>
      <c r="K250" s="2">
        <v>687</v>
      </c>
      <c r="L250" s="2">
        <v>50</v>
      </c>
      <c r="M250" s="2">
        <v>93</v>
      </c>
      <c r="N250" s="3">
        <v>162.30000000000001</v>
      </c>
      <c r="O250" s="3">
        <v>18.14</v>
      </c>
      <c r="P250" s="41">
        <v>7.7</v>
      </c>
      <c r="Q250" s="41">
        <v>8</v>
      </c>
      <c r="R250" s="41">
        <v>2.609</v>
      </c>
      <c r="S250" s="41">
        <v>2.2770000000000001</v>
      </c>
      <c r="T250" s="2">
        <v>67</v>
      </c>
      <c r="U250" s="2">
        <v>23</v>
      </c>
      <c r="V250" s="2">
        <v>81</v>
      </c>
      <c r="W250" s="2">
        <v>26</v>
      </c>
      <c r="X250" s="13"/>
      <c r="AC250" s="39">
        <v>22</v>
      </c>
      <c r="AD250" s="39">
        <v>237</v>
      </c>
      <c r="AE250" s="2">
        <v>8268</v>
      </c>
      <c r="AF250" s="2">
        <v>55174</v>
      </c>
      <c r="AG250" s="2">
        <f t="shared" si="163"/>
        <v>63442</v>
      </c>
      <c r="AH250" s="3">
        <f t="shared" si="162"/>
        <v>0.51530774259830014</v>
      </c>
      <c r="AI250" s="3">
        <f t="shared" si="164"/>
        <v>7.7220509946763799E-2</v>
      </c>
      <c r="AJ250" s="76">
        <f t="shared" si="165"/>
        <v>0.64890909090909088</v>
      </c>
      <c r="AK250" s="77">
        <f t="shared" si="166"/>
        <v>1470.4280000000001</v>
      </c>
      <c r="AL250" s="78">
        <f t="shared" si="167"/>
        <v>0.89116848484848488</v>
      </c>
      <c r="AM250" s="79">
        <f t="shared" si="168"/>
        <v>931.50900000000001</v>
      </c>
      <c r="AN250" s="78">
        <f t="shared" si="169"/>
        <v>0.5645509090909091</v>
      </c>
      <c r="AO250" s="103">
        <f t="shared" si="170"/>
        <v>12420.12</v>
      </c>
    </row>
    <row r="251" spans="2:41" x14ac:dyDescent="0.2">
      <c r="B251" s="1" t="s">
        <v>46</v>
      </c>
      <c r="C251" s="2">
        <v>114092</v>
      </c>
      <c r="D251" s="2">
        <v>3680</v>
      </c>
      <c r="E251" s="2">
        <v>213</v>
      </c>
      <c r="F251" s="2">
        <v>21</v>
      </c>
      <c r="G251" s="2">
        <v>90</v>
      </c>
      <c r="H251" s="2">
        <v>330</v>
      </c>
      <c r="I251" s="2">
        <v>12</v>
      </c>
      <c r="J251" s="2">
        <v>96</v>
      </c>
      <c r="K251" s="2">
        <v>772</v>
      </c>
      <c r="L251" s="2">
        <v>47</v>
      </c>
      <c r="M251" s="2">
        <v>94</v>
      </c>
      <c r="N251" s="3">
        <v>196.2</v>
      </c>
      <c r="O251" s="3">
        <v>17.2</v>
      </c>
      <c r="P251" s="41">
        <v>7.2</v>
      </c>
      <c r="Q251" s="41">
        <v>8</v>
      </c>
      <c r="R251" s="41">
        <v>2.65</v>
      </c>
      <c r="S251" s="41">
        <v>2.2829999999999999</v>
      </c>
      <c r="T251" s="2">
        <v>52</v>
      </c>
      <c r="U251" s="2">
        <v>19</v>
      </c>
      <c r="V251" s="2">
        <v>62</v>
      </c>
      <c r="W251" s="2">
        <v>24</v>
      </c>
      <c r="X251" s="13"/>
      <c r="AC251" s="39">
        <v>32</v>
      </c>
      <c r="AD251" s="39">
        <v>333</v>
      </c>
      <c r="AE251" s="2">
        <v>8902</v>
      </c>
      <c r="AF251" s="2">
        <v>56537</v>
      </c>
      <c r="AG251" s="2">
        <f t="shared" si="163"/>
        <v>65439</v>
      </c>
      <c r="AH251" s="3">
        <f t="shared" si="162"/>
        <v>0.49553868807628931</v>
      </c>
      <c r="AI251" s="3">
        <f t="shared" si="164"/>
        <v>7.8024751954562988E-2</v>
      </c>
      <c r="AJ251" s="76">
        <f t="shared" si="165"/>
        <v>0.66909090909090907</v>
      </c>
      <c r="AK251" s="77">
        <f t="shared" si="166"/>
        <v>783.84</v>
      </c>
      <c r="AL251" s="78">
        <f t="shared" si="167"/>
        <v>0.47505454545454545</v>
      </c>
      <c r="AM251" s="79">
        <f t="shared" si="168"/>
        <v>1214.4000000000001</v>
      </c>
      <c r="AN251" s="78">
        <f t="shared" si="169"/>
        <v>0.7360000000000001</v>
      </c>
      <c r="AO251" s="103">
        <f t="shared" si="170"/>
        <v>16192</v>
      </c>
    </row>
    <row r="252" spans="2:41" x14ac:dyDescent="0.2">
      <c r="B252" s="1" t="s">
        <v>47</v>
      </c>
      <c r="C252" s="2">
        <v>106064</v>
      </c>
      <c r="D252" s="2">
        <v>3535</v>
      </c>
      <c r="E252" s="2">
        <v>262</v>
      </c>
      <c r="F252" s="2">
        <v>23</v>
      </c>
      <c r="G252" s="2">
        <v>91</v>
      </c>
      <c r="H252" s="2">
        <v>326</v>
      </c>
      <c r="I252" s="2">
        <v>10</v>
      </c>
      <c r="J252" s="2">
        <v>97</v>
      </c>
      <c r="K252" s="2">
        <v>690</v>
      </c>
      <c r="L252" s="2">
        <v>46</v>
      </c>
      <c r="M252" s="2">
        <v>93</v>
      </c>
      <c r="N252" s="3">
        <v>172</v>
      </c>
      <c r="O252" s="3">
        <v>17.5</v>
      </c>
      <c r="P252" s="41">
        <v>7.4</v>
      </c>
      <c r="Q252" s="41">
        <v>8</v>
      </c>
      <c r="R252" s="41">
        <v>2.5760000000000001</v>
      </c>
      <c r="S252" s="41">
        <v>2.3109999999999999</v>
      </c>
      <c r="T252" s="2">
        <v>62</v>
      </c>
      <c r="U252" s="2">
        <v>9</v>
      </c>
      <c r="V252" s="2">
        <v>66</v>
      </c>
      <c r="W252" s="2">
        <v>12</v>
      </c>
      <c r="X252" s="13"/>
      <c r="AC252" s="39">
        <v>26</v>
      </c>
      <c r="AD252" s="39">
        <v>340</v>
      </c>
      <c r="AE252" s="2">
        <v>8440</v>
      </c>
      <c r="AF252" s="2">
        <v>55305</v>
      </c>
      <c r="AG252" s="2">
        <f t="shared" si="163"/>
        <v>63745</v>
      </c>
      <c r="AH252" s="3">
        <f t="shared" si="162"/>
        <v>0.52143045708251623</v>
      </c>
      <c r="AI252" s="3">
        <f t="shared" si="164"/>
        <v>7.9574596470055811E-2</v>
      </c>
      <c r="AJ252" s="76">
        <f t="shared" si="165"/>
        <v>0.6427272727272727</v>
      </c>
      <c r="AK252" s="77">
        <f t="shared" si="166"/>
        <v>926.17</v>
      </c>
      <c r="AL252" s="78">
        <f t="shared" si="167"/>
        <v>0.56131515151515154</v>
      </c>
      <c r="AM252" s="79">
        <f t="shared" si="168"/>
        <v>1152.4100000000001</v>
      </c>
      <c r="AN252" s="78">
        <f t="shared" si="169"/>
        <v>0.69843030303030307</v>
      </c>
      <c r="AO252" s="103">
        <f t="shared" si="170"/>
        <v>15365.466666666667</v>
      </c>
    </row>
    <row r="253" spans="2:41" x14ac:dyDescent="0.2">
      <c r="B253" s="1" t="s">
        <v>48</v>
      </c>
      <c r="C253" s="2">
        <v>109520</v>
      </c>
      <c r="D253" s="2">
        <v>3533</v>
      </c>
      <c r="E253" s="2">
        <v>228</v>
      </c>
      <c r="F253" s="2">
        <v>20</v>
      </c>
      <c r="G253" s="2">
        <v>91</v>
      </c>
      <c r="H253" s="2">
        <v>365</v>
      </c>
      <c r="I253" s="2">
        <v>10</v>
      </c>
      <c r="J253" s="2">
        <v>97</v>
      </c>
      <c r="K253" s="2">
        <v>777</v>
      </c>
      <c r="L253" s="2">
        <v>40</v>
      </c>
      <c r="M253" s="2">
        <v>95</v>
      </c>
      <c r="N253" s="3">
        <v>200</v>
      </c>
      <c r="O253" s="3">
        <v>17.100000000000001</v>
      </c>
      <c r="P253" s="41">
        <v>7</v>
      </c>
      <c r="Q253" s="41">
        <v>7.5</v>
      </c>
      <c r="R253" s="41">
        <v>2.8029999999999999</v>
      </c>
      <c r="S253" s="41">
        <v>2.407</v>
      </c>
      <c r="T253" s="2">
        <v>37</v>
      </c>
      <c r="U253" s="2">
        <v>7</v>
      </c>
      <c r="V253" s="2">
        <v>56</v>
      </c>
      <c r="W253" s="2">
        <v>11</v>
      </c>
      <c r="X253" s="13"/>
      <c r="AC253" s="39">
        <v>30</v>
      </c>
      <c r="AD253" s="39">
        <v>316.5</v>
      </c>
      <c r="AE253" s="2">
        <v>8542</v>
      </c>
      <c r="AF253" s="2">
        <v>53115</v>
      </c>
      <c r="AG253" s="2">
        <f t="shared" si="163"/>
        <v>61657</v>
      </c>
      <c r="AH253" s="3">
        <f t="shared" si="162"/>
        <v>0.48497991234477722</v>
      </c>
      <c r="AI253" s="3">
        <f t="shared" si="164"/>
        <v>7.7994886778670558E-2</v>
      </c>
      <c r="AJ253" s="76">
        <f t="shared" si="165"/>
        <v>0.64236363636363636</v>
      </c>
      <c r="AK253" s="77">
        <f t="shared" si="166"/>
        <v>805.524</v>
      </c>
      <c r="AL253" s="78">
        <f t="shared" si="167"/>
        <v>0.48819636363636365</v>
      </c>
      <c r="AM253" s="79">
        <f t="shared" si="168"/>
        <v>1289.5450000000001</v>
      </c>
      <c r="AN253" s="78">
        <f t="shared" si="169"/>
        <v>0.78154242424242426</v>
      </c>
      <c r="AO253" s="103">
        <f t="shared" si="170"/>
        <v>17193.933333333334</v>
      </c>
    </row>
    <row r="254" spans="2:41" x14ac:dyDescent="0.2">
      <c r="B254" s="1" t="s">
        <v>49</v>
      </c>
      <c r="C254" s="2">
        <v>114183</v>
      </c>
      <c r="D254" s="2">
        <v>3683</v>
      </c>
      <c r="E254" s="2">
        <v>317</v>
      </c>
      <c r="F254" s="2">
        <v>15</v>
      </c>
      <c r="G254" s="2">
        <v>95</v>
      </c>
      <c r="H254" s="2">
        <v>304</v>
      </c>
      <c r="I254" s="2">
        <v>18</v>
      </c>
      <c r="J254" s="2">
        <v>94</v>
      </c>
      <c r="K254" s="2">
        <v>849</v>
      </c>
      <c r="L254" s="2">
        <v>42</v>
      </c>
      <c r="M254" s="2">
        <v>95</v>
      </c>
      <c r="N254" s="3">
        <v>169.4</v>
      </c>
      <c r="O254" s="3">
        <v>19.09</v>
      </c>
      <c r="P254" s="41">
        <v>7.1</v>
      </c>
      <c r="Q254" s="41">
        <v>7.9</v>
      </c>
      <c r="R254" s="41">
        <v>3.198</v>
      </c>
      <c r="S254" s="41">
        <v>2.5979999999999999</v>
      </c>
      <c r="T254" s="2">
        <v>45</v>
      </c>
      <c r="U254" s="2">
        <v>9</v>
      </c>
      <c r="V254" s="2">
        <v>50</v>
      </c>
      <c r="W254" s="2">
        <v>12</v>
      </c>
      <c r="X254" s="13"/>
      <c r="AC254" s="39">
        <v>20</v>
      </c>
      <c r="AD254" s="39">
        <v>321</v>
      </c>
      <c r="AE254" s="2">
        <v>8437</v>
      </c>
      <c r="AF254" s="2">
        <v>52103</v>
      </c>
      <c r="AG254" s="2">
        <f t="shared" si="163"/>
        <v>60540</v>
      </c>
      <c r="AH254" s="3">
        <f t="shared" si="162"/>
        <v>0.45631135983465138</v>
      </c>
      <c r="AI254" s="3">
        <f t="shared" si="164"/>
        <v>7.3890158780203705E-2</v>
      </c>
      <c r="AJ254" s="76">
        <f t="shared" si="165"/>
        <v>0.66963636363636359</v>
      </c>
      <c r="AK254" s="77">
        <f t="shared" si="166"/>
        <v>1167.511</v>
      </c>
      <c r="AL254" s="78">
        <f t="shared" si="167"/>
        <v>0.70758242424242423</v>
      </c>
      <c r="AM254" s="79">
        <f t="shared" si="168"/>
        <v>1119.6320000000001</v>
      </c>
      <c r="AN254" s="78">
        <f t="shared" si="169"/>
        <v>0.67856484848484855</v>
      </c>
      <c r="AO254" s="103">
        <f t="shared" si="170"/>
        <v>14928.426666666666</v>
      </c>
    </row>
    <row r="255" spans="2:41" x14ac:dyDescent="0.2">
      <c r="B255" s="1" t="s">
        <v>50</v>
      </c>
      <c r="C255" s="2">
        <v>115878</v>
      </c>
      <c r="D255" s="2">
        <v>3863</v>
      </c>
      <c r="E255" s="2">
        <v>232</v>
      </c>
      <c r="F255" s="2">
        <v>21</v>
      </c>
      <c r="G255" s="2">
        <v>91</v>
      </c>
      <c r="H255" s="2">
        <v>213</v>
      </c>
      <c r="I255" s="2">
        <v>15</v>
      </c>
      <c r="J255" s="2">
        <v>93</v>
      </c>
      <c r="K255" s="2">
        <v>511</v>
      </c>
      <c r="L255" s="2">
        <v>44</v>
      </c>
      <c r="M255" s="2">
        <v>91</v>
      </c>
      <c r="N255" s="3">
        <v>117.4</v>
      </c>
      <c r="O255" s="3">
        <v>18.440000000000001</v>
      </c>
      <c r="P255" s="41">
        <v>7.5</v>
      </c>
      <c r="Q255" s="41">
        <v>8</v>
      </c>
      <c r="R255" s="41">
        <v>2.508</v>
      </c>
      <c r="S255" s="41">
        <v>2.2829999999999999</v>
      </c>
      <c r="T255" s="2">
        <v>43</v>
      </c>
      <c r="U255" s="2">
        <v>8</v>
      </c>
      <c r="V255" s="2">
        <v>50</v>
      </c>
      <c r="W255" s="2">
        <v>14</v>
      </c>
      <c r="X255" s="13"/>
      <c r="AC255" s="39">
        <v>20</v>
      </c>
      <c r="AD255" s="39">
        <v>225</v>
      </c>
      <c r="AE255" s="2">
        <v>8781</v>
      </c>
      <c r="AF255" s="2">
        <v>45862</v>
      </c>
      <c r="AG255" s="2">
        <f t="shared" si="163"/>
        <v>54643</v>
      </c>
      <c r="AH255" s="3">
        <f t="shared" si="162"/>
        <v>0.39577831857643386</v>
      </c>
      <c r="AI255" s="3">
        <f t="shared" si="164"/>
        <v>7.5777973385802305E-2</v>
      </c>
      <c r="AJ255" s="76">
        <f t="shared" si="165"/>
        <v>0.70236363636363641</v>
      </c>
      <c r="AK255" s="77">
        <f t="shared" si="166"/>
        <v>896.21600000000001</v>
      </c>
      <c r="AL255" s="78">
        <f t="shared" si="167"/>
        <v>0.54316121212121216</v>
      </c>
      <c r="AM255" s="79">
        <f t="shared" si="168"/>
        <v>822.81899999999996</v>
      </c>
      <c r="AN255" s="78">
        <f t="shared" si="169"/>
        <v>0.4986781818181818</v>
      </c>
      <c r="AO255" s="103">
        <f t="shared" si="170"/>
        <v>10970.920000000002</v>
      </c>
    </row>
    <row r="256" spans="2:41" x14ac:dyDescent="0.2">
      <c r="B256" s="1" t="s">
        <v>51</v>
      </c>
      <c r="C256" s="2">
        <v>110416</v>
      </c>
      <c r="D256" s="2">
        <v>3562</v>
      </c>
      <c r="E256" s="2">
        <v>497</v>
      </c>
      <c r="F256" s="2">
        <v>18</v>
      </c>
      <c r="G256" s="2">
        <v>96</v>
      </c>
      <c r="H256" s="2">
        <v>238</v>
      </c>
      <c r="I256" s="2">
        <v>9</v>
      </c>
      <c r="J256" s="2">
        <v>96</v>
      </c>
      <c r="K256" s="2">
        <v>633</v>
      </c>
      <c r="L256" s="2">
        <v>43</v>
      </c>
      <c r="M256" s="2">
        <v>94</v>
      </c>
      <c r="N256" s="3">
        <v>91</v>
      </c>
      <c r="O256" s="3">
        <v>18.8</v>
      </c>
      <c r="P256" s="41">
        <v>7.9</v>
      </c>
      <c r="Q256" s="41">
        <v>7.7</v>
      </c>
      <c r="R256" s="41">
        <v>2.4729999999999999</v>
      </c>
      <c r="S256" s="41">
        <v>1.9530000000000001</v>
      </c>
      <c r="T256" s="2">
        <v>65</v>
      </c>
      <c r="U256" s="2">
        <v>5</v>
      </c>
      <c r="V256" s="2">
        <v>78</v>
      </c>
      <c r="W256" s="2">
        <v>9</v>
      </c>
      <c r="X256" s="13"/>
      <c r="AC256" s="39">
        <v>26</v>
      </c>
      <c r="AD256" s="39">
        <v>256</v>
      </c>
      <c r="AE256" s="2">
        <v>8196</v>
      </c>
      <c r="AF256" s="2">
        <v>47818</v>
      </c>
      <c r="AG256" s="2">
        <f t="shared" si="163"/>
        <v>56014</v>
      </c>
      <c r="AH256" s="3">
        <f t="shared" si="162"/>
        <v>0.4330712940153601</v>
      </c>
      <c r="AI256" s="3">
        <f t="shared" si="164"/>
        <v>7.4228372699608747E-2</v>
      </c>
      <c r="AJ256" s="76">
        <f t="shared" si="165"/>
        <v>0.64763636363636368</v>
      </c>
      <c r="AK256" s="77">
        <f t="shared" si="166"/>
        <v>1770.3140000000001</v>
      </c>
      <c r="AL256" s="78">
        <f t="shared" si="167"/>
        <v>1.0729175757575757</v>
      </c>
      <c r="AM256" s="79">
        <f t="shared" si="168"/>
        <v>847.75599999999997</v>
      </c>
      <c r="AN256" s="78">
        <f t="shared" si="169"/>
        <v>0.51379151515151511</v>
      </c>
      <c r="AO256" s="103">
        <f t="shared" si="170"/>
        <v>11303.413333333334</v>
      </c>
    </row>
    <row r="257" spans="2:41" x14ac:dyDescent="0.2">
      <c r="B257" s="30" t="s">
        <v>52</v>
      </c>
      <c r="C257" s="2">
        <v>113671</v>
      </c>
      <c r="D257" s="2">
        <v>3789</v>
      </c>
      <c r="E257" s="2">
        <v>324</v>
      </c>
      <c r="F257" s="2">
        <v>19</v>
      </c>
      <c r="G257" s="2">
        <v>94</v>
      </c>
      <c r="H257" s="2">
        <v>310</v>
      </c>
      <c r="I257" s="2">
        <v>9</v>
      </c>
      <c r="J257" s="2">
        <v>97</v>
      </c>
      <c r="K257" s="2">
        <v>769</v>
      </c>
      <c r="L257" s="2">
        <v>53</v>
      </c>
      <c r="M257" s="2">
        <v>94</v>
      </c>
      <c r="N257" s="3">
        <v>139</v>
      </c>
      <c r="O257" s="3">
        <v>18.2</v>
      </c>
      <c r="P257" s="41">
        <v>7.9</v>
      </c>
      <c r="Q257" s="41">
        <v>7.8</v>
      </c>
      <c r="R257" s="41">
        <v>2.661</v>
      </c>
      <c r="S257" s="41">
        <v>2.2040000000000002</v>
      </c>
      <c r="T257" s="2">
        <v>82</v>
      </c>
      <c r="U257" s="2">
        <v>10</v>
      </c>
      <c r="V257" s="2">
        <v>93</v>
      </c>
      <c r="W257" s="2">
        <v>16</v>
      </c>
      <c r="X257" s="13"/>
      <c r="AC257" s="39">
        <v>14</v>
      </c>
      <c r="AD257" s="39">
        <v>155</v>
      </c>
      <c r="AE257" s="2">
        <v>8465</v>
      </c>
      <c r="AF257" s="2">
        <v>48752</v>
      </c>
      <c r="AG257" s="2">
        <f t="shared" si="163"/>
        <v>57217</v>
      </c>
      <c r="AH257" s="3">
        <f t="shared" si="162"/>
        <v>0.42888687528041453</v>
      </c>
      <c r="AI257" s="3">
        <f t="shared" si="164"/>
        <v>7.4469301756824521E-2</v>
      </c>
      <c r="AJ257" s="76">
        <f t="shared" si="165"/>
        <v>0.68890909090909092</v>
      </c>
      <c r="AK257" s="77">
        <f t="shared" si="166"/>
        <v>1227.636</v>
      </c>
      <c r="AL257" s="78">
        <f t="shared" si="167"/>
        <v>0.74402181818181812</v>
      </c>
      <c r="AM257" s="79">
        <f t="shared" si="168"/>
        <v>1174.5899999999999</v>
      </c>
      <c r="AN257" s="78">
        <f t="shared" si="169"/>
        <v>0.71187272727272721</v>
      </c>
      <c r="AO257" s="103">
        <f t="shared" si="170"/>
        <v>15661.200000000003</v>
      </c>
    </row>
    <row r="258" spans="2:41" ht="13.5" thickBot="1" x14ac:dyDescent="0.25">
      <c r="B258" s="32" t="s">
        <v>53</v>
      </c>
      <c r="C258" s="2">
        <v>108895</v>
      </c>
      <c r="D258" s="2">
        <v>3513</v>
      </c>
      <c r="E258" s="2">
        <v>366</v>
      </c>
      <c r="F258" s="2">
        <v>29</v>
      </c>
      <c r="G258" s="2">
        <v>92</v>
      </c>
      <c r="H258" s="2">
        <v>334</v>
      </c>
      <c r="I258" s="2">
        <v>13</v>
      </c>
      <c r="J258" s="2">
        <v>96</v>
      </c>
      <c r="K258" s="2">
        <v>745</v>
      </c>
      <c r="L258" s="2">
        <v>58</v>
      </c>
      <c r="M258" s="2">
        <v>93</v>
      </c>
      <c r="N258" s="3">
        <v>161</v>
      </c>
      <c r="O258" s="3">
        <v>17</v>
      </c>
      <c r="P258" s="41">
        <v>7.7</v>
      </c>
      <c r="Q258" s="41">
        <v>7.4</v>
      </c>
      <c r="R258" s="41">
        <v>2.59</v>
      </c>
      <c r="S258" s="41">
        <v>2.2130000000000001</v>
      </c>
      <c r="T258" s="2">
        <v>80</v>
      </c>
      <c r="U258" s="2">
        <v>26</v>
      </c>
      <c r="V258" s="2">
        <v>96</v>
      </c>
      <c r="W258" s="2">
        <v>29</v>
      </c>
      <c r="X258" s="13"/>
      <c r="AC258" s="40">
        <v>23</v>
      </c>
      <c r="AD258" s="40">
        <v>235</v>
      </c>
      <c r="AE258" s="2">
        <v>7852</v>
      </c>
      <c r="AF258" s="2">
        <v>49090</v>
      </c>
      <c r="AG258" s="2">
        <f t="shared" si="163"/>
        <v>56942</v>
      </c>
      <c r="AH258" s="3">
        <f t="shared" si="162"/>
        <v>0.45080123054318383</v>
      </c>
      <c r="AI258" s="3">
        <f t="shared" si="164"/>
        <v>7.2106157307498045E-2</v>
      </c>
      <c r="AJ258" s="76">
        <f t="shared" si="165"/>
        <v>0.6387272727272727</v>
      </c>
      <c r="AK258" s="77">
        <f t="shared" si="166"/>
        <v>1285.758</v>
      </c>
      <c r="AL258" s="78">
        <f t="shared" si="167"/>
        <v>0.77924727272727279</v>
      </c>
      <c r="AM258" s="79">
        <f t="shared" si="168"/>
        <v>1173.3420000000001</v>
      </c>
      <c r="AN258" s="78">
        <f t="shared" si="169"/>
        <v>0.71111636363636366</v>
      </c>
      <c r="AO258" s="103">
        <f t="shared" si="170"/>
        <v>15644.56</v>
      </c>
    </row>
    <row r="259" spans="2:41" ht="13.5" thickTop="1" x14ac:dyDescent="0.2">
      <c r="B259" s="31" t="s">
        <v>111</v>
      </c>
      <c r="C259" s="45">
        <f>SUM(C247:C258)</f>
        <v>1320819</v>
      </c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>
        <f>SUM(N247:N258)</f>
        <v>1935.7000000000003</v>
      </c>
      <c r="O259" s="6"/>
      <c r="P259" s="35"/>
      <c r="Q259" s="35"/>
      <c r="R259" s="35"/>
      <c r="S259" s="35"/>
      <c r="T259" s="6"/>
      <c r="U259" s="6"/>
      <c r="V259" s="6"/>
      <c r="W259" s="6"/>
      <c r="X259" s="13"/>
      <c r="AC259" s="6">
        <f>SUM(AC247:AC258)</f>
        <v>296</v>
      </c>
      <c r="AD259" s="6">
        <f>SUM(AD247:AD258)</f>
        <v>3295.5</v>
      </c>
      <c r="AE259" s="6">
        <f t="shared" ref="AE259:AI259" si="171">SUM(AE247:AE258)</f>
        <v>101597</v>
      </c>
      <c r="AF259" s="6">
        <f t="shared" si="171"/>
        <v>618417</v>
      </c>
      <c r="AG259" s="6">
        <f t="shared" si="171"/>
        <v>720014</v>
      </c>
      <c r="AH259" s="35">
        <f t="shared" si="171"/>
        <v>5.6318980182674041</v>
      </c>
      <c r="AI259" s="35">
        <f t="shared" si="171"/>
        <v>0.92328389599457494</v>
      </c>
      <c r="AJ259" s="80"/>
      <c r="AK259" s="81"/>
      <c r="AL259" s="82"/>
      <c r="AM259" s="83"/>
      <c r="AN259" s="82"/>
      <c r="AO259" s="104"/>
    </row>
    <row r="260" spans="2:41" ht="13.5" thickBot="1" x14ac:dyDescent="0.25">
      <c r="B260" s="7" t="s">
        <v>112</v>
      </c>
      <c r="C260" s="8">
        <f>AVERAGE(C247:C258)</f>
        <v>110068.25</v>
      </c>
      <c r="D260" s="8">
        <f t="shared" ref="D260:O260" si="172">AVERAGE(D247:D258)</f>
        <v>3607.8333333333335</v>
      </c>
      <c r="E260" s="8">
        <f t="shared" si="172"/>
        <v>303.08333333333331</v>
      </c>
      <c r="F260" s="8">
        <f>AVERAGE(F247:F258)</f>
        <v>21.75</v>
      </c>
      <c r="G260" s="8">
        <f>AVERAGE(G247:G258)</f>
        <v>92.333333333333329</v>
      </c>
      <c r="H260" s="8">
        <f>AVERAGE(H247:H258)</f>
        <v>281.91666666666669</v>
      </c>
      <c r="I260" s="8">
        <f>AVERAGE(I247:I258)</f>
        <v>10.666666666666666</v>
      </c>
      <c r="J260" s="8">
        <f>AVERAGE(J247:J258)</f>
        <v>96.083333333333329</v>
      </c>
      <c r="K260" s="8">
        <f t="shared" si="172"/>
        <v>708.33333333333337</v>
      </c>
      <c r="L260" s="8">
        <f>AVERAGE(L247:L258)</f>
        <v>47.75</v>
      </c>
      <c r="M260" s="8">
        <f>AVERAGE(M247:M258)</f>
        <v>93.25</v>
      </c>
      <c r="N260" s="8">
        <f t="shared" si="172"/>
        <v>161.30833333333337</v>
      </c>
      <c r="O260" s="8">
        <f t="shared" si="172"/>
        <v>18.020833333333332</v>
      </c>
      <c r="P260" s="33">
        <f t="shared" ref="P260:W260" si="173">AVERAGE(P247:P258)</f>
        <v>7.4750000000000014</v>
      </c>
      <c r="Q260" s="33">
        <f t="shared" si="173"/>
        <v>7.9000000000000012</v>
      </c>
      <c r="R260" s="88">
        <f t="shared" si="173"/>
        <v>2.6386666666666669</v>
      </c>
      <c r="S260" s="88">
        <f t="shared" si="173"/>
        <v>2.293166666666667</v>
      </c>
      <c r="T260" s="8">
        <f>AVERAGE(T247:T258)</f>
        <v>58.166666666666664</v>
      </c>
      <c r="U260" s="8">
        <f>AVERAGE(U247:U258)</f>
        <v>16.916666666666668</v>
      </c>
      <c r="V260" s="8">
        <f t="shared" si="173"/>
        <v>69.916666666666671</v>
      </c>
      <c r="W260" s="8">
        <f t="shared" si="173"/>
        <v>20.916666666666668</v>
      </c>
      <c r="X260" s="13"/>
      <c r="AC260" s="8"/>
      <c r="AD260" s="8"/>
      <c r="AE260" s="8">
        <f>AVERAGE(AE247:AE258)</f>
        <v>8466.4166666666661</v>
      </c>
      <c r="AF260" s="8">
        <f>AVERAGE(AF247:AF258)</f>
        <v>51534.75</v>
      </c>
      <c r="AG260" s="8">
        <f>AVERAGE(AG247:AG258)</f>
        <v>60001.166666666664</v>
      </c>
      <c r="AH260" s="33">
        <f>AVERAGE(AH247:AH258)</f>
        <v>0.46932483485561699</v>
      </c>
      <c r="AI260" s="33">
        <f t="shared" ref="AI260" si="174">AVERAGE(AI247:AI258)</f>
        <v>7.6940324666214574E-2</v>
      </c>
      <c r="AJ260" s="84">
        <f t="shared" ref="AJ260" si="175">D260/$D$2</f>
        <v>0.65596969696969698</v>
      </c>
      <c r="AK260" s="85">
        <f t="shared" ref="AK260" si="176">(D260*E260)/1000</f>
        <v>1093.4741527777778</v>
      </c>
      <c r="AL260" s="86">
        <f t="shared" si="167"/>
        <v>0.66271160774410776</v>
      </c>
      <c r="AM260" s="87">
        <f t="shared" ref="AM260" si="177">(D260*H260)/1000</f>
        <v>1017.1083472222224</v>
      </c>
      <c r="AN260" s="86">
        <f t="shared" si="169"/>
        <v>0.61642930134680141</v>
      </c>
      <c r="AO260" s="105">
        <f>AVERAGE(AO247:AO258)</f>
        <v>13601.291111111112</v>
      </c>
    </row>
    <row r="261" spans="2:41" ht="13.5" thickTop="1" x14ac:dyDescent="0.2"/>
    <row r="262" spans="2:41" ht="13.5" thickBot="1" x14ac:dyDescent="0.25"/>
    <row r="263" spans="2:41" ht="13.5" thickTop="1" x14ac:dyDescent="0.2">
      <c r="B263" s="19" t="s">
        <v>5</v>
      </c>
      <c r="C263" s="20" t="s">
        <v>6</v>
      </c>
      <c r="D263" s="20" t="s">
        <v>6</v>
      </c>
      <c r="E263" s="20" t="s">
        <v>7</v>
      </c>
      <c r="F263" s="20" t="s">
        <v>8</v>
      </c>
      <c r="G263" s="42" t="s">
        <v>2</v>
      </c>
      <c r="H263" s="20" t="s">
        <v>9</v>
      </c>
      <c r="I263" s="20" t="s">
        <v>10</v>
      </c>
      <c r="J263" s="42" t="s">
        <v>3</v>
      </c>
      <c r="K263" s="20" t="s">
        <v>11</v>
      </c>
      <c r="L263" s="20" t="s">
        <v>12</v>
      </c>
      <c r="M263" s="42" t="s">
        <v>13</v>
      </c>
      <c r="N263" s="20" t="s">
        <v>15</v>
      </c>
      <c r="O263" s="21" t="s">
        <v>16</v>
      </c>
      <c r="P263" s="20" t="s">
        <v>66</v>
      </c>
      <c r="Q263" s="20" t="s">
        <v>67</v>
      </c>
      <c r="R263" s="20" t="s">
        <v>68</v>
      </c>
      <c r="S263" s="20" t="s">
        <v>69</v>
      </c>
      <c r="T263" s="20" t="s">
        <v>103</v>
      </c>
      <c r="U263" s="20" t="s">
        <v>104</v>
      </c>
      <c r="V263" s="20" t="s">
        <v>105</v>
      </c>
      <c r="W263" s="20" t="s">
        <v>106</v>
      </c>
      <c r="X263" s="20"/>
      <c r="Y263" s="20" t="s">
        <v>113</v>
      </c>
      <c r="Z263" s="20" t="s">
        <v>114</v>
      </c>
      <c r="AA263" s="54"/>
      <c r="AC263" s="108" t="s">
        <v>56</v>
      </c>
      <c r="AD263" s="109"/>
      <c r="AE263" s="21" t="s">
        <v>70</v>
      </c>
      <c r="AF263" s="21" t="s">
        <v>71</v>
      </c>
      <c r="AG263" s="21" t="s">
        <v>39</v>
      </c>
      <c r="AH263" s="21" t="s">
        <v>14</v>
      </c>
      <c r="AI263" s="21" t="s">
        <v>70</v>
      </c>
      <c r="AJ263" s="68" t="s">
        <v>72</v>
      </c>
      <c r="AK263" s="69" t="s">
        <v>73</v>
      </c>
      <c r="AL263" s="70" t="s">
        <v>74</v>
      </c>
      <c r="AM263" s="71" t="s">
        <v>72</v>
      </c>
      <c r="AN263" s="70" t="s">
        <v>72</v>
      </c>
      <c r="AO263" s="68" t="s">
        <v>156</v>
      </c>
    </row>
    <row r="264" spans="2:41" ht="13.5" thickBot="1" x14ac:dyDescent="0.25">
      <c r="B264" s="15" t="s">
        <v>115</v>
      </c>
      <c r="C264" s="16" t="s">
        <v>18</v>
      </c>
      <c r="D264" s="17" t="s">
        <v>19</v>
      </c>
      <c r="E264" s="16" t="s">
        <v>20</v>
      </c>
      <c r="F264" s="16" t="s">
        <v>20</v>
      </c>
      <c r="G264" s="43" t="s">
        <v>21</v>
      </c>
      <c r="H264" s="16" t="s">
        <v>20</v>
      </c>
      <c r="I264" s="16" t="s">
        <v>20</v>
      </c>
      <c r="J264" s="43" t="s">
        <v>21</v>
      </c>
      <c r="K264" s="16" t="s">
        <v>20</v>
      </c>
      <c r="L264" s="16" t="s">
        <v>20</v>
      </c>
      <c r="M264" s="43" t="s">
        <v>21</v>
      </c>
      <c r="N264" s="16" t="s">
        <v>23</v>
      </c>
      <c r="O264" s="18" t="s">
        <v>24</v>
      </c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54"/>
      <c r="AC264" s="37" t="s">
        <v>58</v>
      </c>
      <c r="AD264" s="37" t="s">
        <v>59</v>
      </c>
      <c r="AE264" s="17" t="s">
        <v>41</v>
      </c>
      <c r="AF264" s="17" t="s">
        <v>41</v>
      </c>
      <c r="AG264" s="17" t="s">
        <v>41</v>
      </c>
      <c r="AH264" s="17" t="s">
        <v>22</v>
      </c>
      <c r="AI264" s="17" t="s">
        <v>22</v>
      </c>
      <c r="AJ264" s="72" t="s">
        <v>6</v>
      </c>
      <c r="AK264" s="73" t="s">
        <v>76</v>
      </c>
      <c r="AL264" s="74" t="s">
        <v>77</v>
      </c>
      <c r="AM264" s="75" t="s">
        <v>78</v>
      </c>
      <c r="AN264" s="74" t="s">
        <v>79</v>
      </c>
      <c r="AO264" s="72" t="s">
        <v>157</v>
      </c>
    </row>
    <row r="265" spans="2:41" ht="13.5" thickTop="1" x14ac:dyDescent="0.2">
      <c r="B265" s="1" t="s">
        <v>42</v>
      </c>
      <c r="C265" s="2">
        <v>101116</v>
      </c>
      <c r="D265" s="2">
        <v>3262</v>
      </c>
      <c r="E265" s="2">
        <v>380</v>
      </c>
      <c r="F265" s="2">
        <v>25</v>
      </c>
      <c r="G265" s="2">
        <v>93</v>
      </c>
      <c r="H265" s="2">
        <v>345</v>
      </c>
      <c r="I265" s="2">
        <v>16</v>
      </c>
      <c r="J265" s="2">
        <v>96</v>
      </c>
      <c r="K265" s="2">
        <v>801</v>
      </c>
      <c r="L265" s="2">
        <v>58</v>
      </c>
      <c r="M265" s="2">
        <v>93</v>
      </c>
      <c r="N265" s="4">
        <v>197</v>
      </c>
      <c r="O265" s="3">
        <v>17.100000000000001</v>
      </c>
      <c r="P265" s="41">
        <v>7.9</v>
      </c>
      <c r="Q265" s="41">
        <v>7.5</v>
      </c>
      <c r="R265" s="41">
        <v>2.4380000000000002</v>
      </c>
      <c r="S265" s="41">
        <v>2.2160000000000002</v>
      </c>
      <c r="T265" s="2">
        <v>73</v>
      </c>
      <c r="U265" s="2">
        <v>33</v>
      </c>
      <c r="V265" s="2">
        <v>95</v>
      </c>
      <c r="W265" s="2">
        <v>38</v>
      </c>
      <c r="X265" s="2"/>
      <c r="Y265" s="46">
        <v>10.9</v>
      </c>
      <c r="Z265" s="46">
        <v>2.2000000000000002</v>
      </c>
      <c r="AA265" s="56"/>
      <c r="AC265" s="38">
        <v>18</v>
      </c>
      <c r="AD265" s="38">
        <v>189.5</v>
      </c>
      <c r="AE265" s="2">
        <v>7456</v>
      </c>
      <c r="AF265" s="2">
        <v>50039</v>
      </c>
      <c r="AG265" s="2">
        <f>AE265+AF265</f>
        <v>57495</v>
      </c>
      <c r="AH265" s="3">
        <f t="shared" ref="AH265:AH276" si="178">AF265/C265</f>
        <v>0.49486728114245027</v>
      </c>
      <c r="AI265" s="3">
        <f>AE265/C265</f>
        <v>7.3737094030618303E-2</v>
      </c>
      <c r="AJ265" s="76">
        <f>D265/$D$2</f>
        <v>0.59309090909090911</v>
      </c>
      <c r="AK265" s="77">
        <f>(D265*E265)/1000</f>
        <v>1239.56</v>
      </c>
      <c r="AL265" s="78">
        <f>(AK265)/$F$3</f>
        <v>0.75124848484848483</v>
      </c>
      <c r="AM265" s="79">
        <f>(D265*H265)/1000</f>
        <v>1125.3900000000001</v>
      </c>
      <c r="AN265" s="78">
        <f>(AM265)/$H$3</f>
        <v>0.68205454545454547</v>
      </c>
      <c r="AO265" s="103">
        <f>(0.8*D265*H265)/60</f>
        <v>15005.200000000003</v>
      </c>
    </row>
    <row r="266" spans="2:41" x14ac:dyDescent="0.2">
      <c r="B266" s="1" t="s">
        <v>43</v>
      </c>
      <c r="C266" s="2">
        <v>94927</v>
      </c>
      <c r="D266" s="2">
        <v>3390</v>
      </c>
      <c r="E266" s="2">
        <v>274</v>
      </c>
      <c r="F266" s="2">
        <v>25</v>
      </c>
      <c r="G266" s="2">
        <v>91</v>
      </c>
      <c r="H266" s="2">
        <v>282</v>
      </c>
      <c r="I266" s="2">
        <v>11</v>
      </c>
      <c r="J266" s="2">
        <v>96</v>
      </c>
      <c r="K266" s="2">
        <v>664</v>
      </c>
      <c r="L266" s="2">
        <v>55</v>
      </c>
      <c r="M266" s="2">
        <v>92</v>
      </c>
      <c r="N266" s="3">
        <v>189</v>
      </c>
      <c r="O266" s="3">
        <v>17.600000000000001</v>
      </c>
      <c r="P266" s="41">
        <v>7.9</v>
      </c>
      <c r="Q266" s="41">
        <v>7.8</v>
      </c>
      <c r="R266" s="41">
        <v>1.89</v>
      </c>
      <c r="S266" s="41">
        <v>1.8480000000000001</v>
      </c>
      <c r="T266" s="2">
        <v>57</v>
      </c>
      <c r="U266" s="2">
        <v>37</v>
      </c>
      <c r="V266" s="2">
        <v>73</v>
      </c>
      <c r="W266" s="2">
        <v>43</v>
      </c>
      <c r="X266" s="2"/>
      <c r="Y266" s="46">
        <v>7.8</v>
      </c>
      <c r="Z266" s="46">
        <v>2.8</v>
      </c>
      <c r="AA266" s="56"/>
      <c r="AC266" s="39"/>
      <c r="AD266" s="39"/>
      <c r="AE266" s="2">
        <v>7139</v>
      </c>
      <c r="AF266" s="2">
        <v>42960</v>
      </c>
      <c r="AG266" s="2">
        <f t="shared" ref="AG266:AG276" si="179">AE266+AF266</f>
        <v>50099</v>
      </c>
      <c r="AH266" s="3">
        <f t="shared" si="178"/>
        <v>0.4525582816269344</v>
      </c>
      <c r="AI266" s="3">
        <f t="shared" ref="AI266:AI276" si="180">AE266/C266</f>
        <v>7.5205157647455417E-2</v>
      </c>
      <c r="AJ266" s="76">
        <f t="shared" ref="AJ266:AJ276" si="181">D266/$D$2</f>
        <v>0.61636363636363634</v>
      </c>
      <c r="AK266" s="77">
        <f t="shared" ref="AK266:AK276" si="182">(D266*E266)/1000</f>
        <v>928.86</v>
      </c>
      <c r="AL266" s="78">
        <f t="shared" ref="AL266:AL278" si="183">(AK266)/$F$3</f>
        <v>0.56294545454545453</v>
      </c>
      <c r="AM266" s="79">
        <f t="shared" ref="AM266:AM276" si="184">(D266*H266)/1000</f>
        <v>955.98</v>
      </c>
      <c r="AN266" s="78">
        <f t="shared" ref="AN266:AN278" si="185">(AM266)/$H$3</f>
        <v>0.57938181818181822</v>
      </c>
      <c r="AO266" s="103">
        <f t="shared" ref="AO266:AO276" si="186">(0.8*D266*H266)/60</f>
        <v>12746.4</v>
      </c>
    </row>
    <row r="267" spans="2:41" x14ac:dyDescent="0.2">
      <c r="B267" s="1" t="s">
        <v>44</v>
      </c>
      <c r="C267" s="2">
        <v>248650</v>
      </c>
      <c r="D267" s="2">
        <v>5500</v>
      </c>
      <c r="E267" s="2">
        <v>154</v>
      </c>
      <c r="F267" s="2">
        <v>17</v>
      </c>
      <c r="G267" s="2">
        <v>89</v>
      </c>
      <c r="H267" s="2">
        <v>146</v>
      </c>
      <c r="I267" s="2">
        <v>11</v>
      </c>
      <c r="J267" s="2">
        <v>93</v>
      </c>
      <c r="K267" s="2">
        <v>294</v>
      </c>
      <c r="L267" s="2">
        <v>30</v>
      </c>
      <c r="M267" s="2">
        <v>90</v>
      </c>
      <c r="N267" s="3">
        <v>171</v>
      </c>
      <c r="O267" s="3">
        <v>19.100000000000001</v>
      </c>
      <c r="P267" s="41">
        <v>7.7</v>
      </c>
      <c r="Q267" s="41">
        <v>7.7</v>
      </c>
      <c r="R267" s="41">
        <v>1.68</v>
      </c>
      <c r="S267" s="41">
        <v>1.647</v>
      </c>
      <c r="T267" s="2">
        <v>18</v>
      </c>
      <c r="U267" s="2">
        <v>14</v>
      </c>
      <c r="V267" s="2">
        <v>26</v>
      </c>
      <c r="W267" s="2">
        <v>18</v>
      </c>
      <c r="X267" s="2"/>
      <c r="Y267" s="46">
        <v>3.1</v>
      </c>
      <c r="Z267" s="46">
        <v>0.9</v>
      </c>
      <c r="AA267" s="56"/>
      <c r="AC267" s="39">
        <v>23</v>
      </c>
      <c r="AD267" s="39">
        <v>259</v>
      </c>
      <c r="AE267" s="2">
        <v>19668</v>
      </c>
      <c r="AF267" s="2">
        <v>41909</v>
      </c>
      <c r="AG267" s="2">
        <f t="shared" si="179"/>
        <v>61577</v>
      </c>
      <c r="AH267" s="3">
        <f t="shared" si="178"/>
        <v>0.16854614920571084</v>
      </c>
      <c r="AI267" s="3">
        <f t="shared" si="180"/>
        <v>7.9099135330786247E-2</v>
      </c>
      <c r="AJ267" s="76">
        <f t="shared" si="181"/>
        <v>1</v>
      </c>
      <c r="AK267" s="77">
        <f t="shared" si="182"/>
        <v>847</v>
      </c>
      <c r="AL267" s="78">
        <f t="shared" si="183"/>
        <v>0.51333333333333331</v>
      </c>
      <c r="AM267" s="79">
        <f t="shared" si="184"/>
        <v>803</v>
      </c>
      <c r="AN267" s="78">
        <f t="shared" si="185"/>
        <v>0.48666666666666669</v>
      </c>
      <c r="AO267" s="103">
        <f t="shared" si="186"/>
        <v>10706.666666666666</v>
      </c>
    </row>
    <row r="268" spans="2:41" x14ac:dyDescent="0.2">
      <c r="B268" s="1" t="s">
        <v>45</v>
      </c>
      <c r="C268" s="2">
        <v>210986</v>
      </c>
      <c r="D268" s="2">
        <v>7033</v>
      </c>
      <c r="E268" s="2">
        <v>169</v>
      </c>
      <c r="F268" s="2">
        <v>18</v>
      </c>
      <c r="G268" s="2">
        <v>90</v>
      </c>
      <c r="H268" s="2">
        <v>124</v>
      </c>
      <c r="I268" s="2">
        <v>8</v>
      </c>
      <c r="J268" s="2">
        <v>94</v>
      </c>
      <c r="K268" s="2">
        <v>312</v>
      </c>
      <c r="L268" s="2">
        <v>37</v>
      </c>
      <c r="M268" s="2">
        <v>88</v>
      </c>
      <c r="N268" s="3">
        <v>170.2</v>
      </c>
      <c r="O268" s="3">
        <v>18.55</v>
      </c>
      <c r="P268" s="41">
        <v>7.6</v>
      </c>
      <c r="Q268" s="41">
        <v>7.4</v>
      </c>
      <c r="R268" s="41">
        <v>1.7689999999999999</v>
      </c>
      <c r="S268" s="41">
        <v>1.6379999999999999</v>
      </c>
      <c r="T268" s="2">
        <v>26</v>
      </c>
      <c r="U268" s="2">
        <v>17</v>
      </c>
      <c r="V268" s="2">
        <v>47</v>
      </c>
      <c r="W268" s="2">
        <v>20</v>
      </c>
      <c r="X268" s="2"/>
      <c r="Y268" s="46">
        <v>5.3</v>
      </c>
      <c r="Z268" s="46">
        <v>1</v>
      </c>
      <c r="AA268" s="56"/>
      <c r="AC268" s="39">
        <v>29</v>
      </c>
      <c r="AD268" s="39">
        <v>266</v>
      </c>
      <c r="AE268" s="2">
        <v>17289</v>
      </c>
      <c r="AF268" s="2">
        <v>44316</v>
      </c>
      <c r="AG268" s="2">
        <f t="shared" si="179"/>
        <v>61605</v>
      </c>
      <c r="AH268" s="3">
        <f t="shared" si="178"/>
        <v>0.2100423724796906</v>
      </c>
      <c r="AI268" s="3">
        <f t="shared" si="180"/>
        <v>8.194382565667864E-2</v>
      </c>
      <c r="AJ268" s="76">
        <f t="shared" si="181"/>
        <v>1.2787272727272727</v>
      </c>
      <c r="AK268" s="77">
        <f t="shared" si="182"/>
        <v>1188.577</v>
      </c>
      <c r="AL268" s="78">
        <f t="shared" si="183"/>
        <v>0.72034969696969697</v>
      </c>
      <c r="AM268" s="79">
        <f t="shared" si="184"/>
        <v>872.09199999999998</v>
      </c>
      <c r="AN268" s="78">
        <f t="shared" si="185"/>
        <v>0.52854060606060604</v>
      </c>
      <c r="AO268" s="103">
        <f t="shared" si="186"/>
        <v>11627.893333333335</v>
      </c>
    </row>
    <row r="269" spans="2:41" x14ac:dyDescent="0.2">
      <c r="B269" s="1" t="s">
        <v>46</v>
      </c>
      <c r="C269" s="2">
        <v>182147</v>
      </c>
      <c r="D269" s="2">
        <v>5876</v>
      </c>
      <c r="E269" s="2">
        <v>181</v>
      </c>
      <c r="F269" s="2">
        <v>15</v>
      </c>
      <c r="G269" s="2">
        <v>92</v>
      </c>
      <c r="H269" s="2">
        <v>143</v>
      </c>
      <c r="I269" s="2">
        <v>12</v>
      </c>
      <c r="J269" s="2">
        <v>92</v>
      </c>
      <c r="K269" s="2">
        <v>370</v>
      </c>
      <c r="L269" s="2">
        <v>31</v>
      </c>
      <c r="M269" s="2">
        <v>92</v>
      </c>
      <c r="N269" s="3">
        <v>183.1</v>
      </c>
      <c r="O269" s="3">
        <v>18.579999999999998</v>
      </c>
      <c r="P269" s="41">
        <v>7.3</v>
      </c>
      <c r="Q269" s="41">
        <v>7.3</v>
      </c>
      <c r="R269" s="41">
        <v>1.6830000000000001</v>
      </c>
      <c r="S269" s="41">
        <v>1.6</v>
      </c>
      <c r="T269" s="2">
        <v>26</v>
      </c>
      <c r="U269" s="2">
        <v>20</v>
      </c>
      <c r="V269" s="2">
        <v>29</v>
      </c>
      <c r="W269" s="2">
        <v>23</v>
      </c>
      <c r="X269" s="2"/>
      <c r="Y269" s="46">
        <v>4</v>
      </c>
      <c r="Z269" s="46">
        <v>1.3</v>
      </c>
      <c r="AA269" s="56"/>
      <c r="AC269" s="39">
        <v>24</v>
      </c>
      <c r="AD269" s="39">
        <v>295</v>
      </c>
      <c r="AE269" s="2">
        <v>14379</v>
      </c>
      <c r="AF269" s="2">
        <v>44194</v>
      </c>
      <c r="AG269" s="2">
        <f t="shared" si="179"/>
        <v>58573</v>
      </c>
      <c r="AH269" s="3">
        <f t="shared" si="178"/>
        <v>0.24262820688784334</v>
      </c>
      <c r="AI269" s="3">
        <f t="shared" si="180"/>
        <v>7.894173387428835E-2</v>
      </c>
      <c r="AJ269" s="76">
        <f t="shared" si="181"/>
        <v>1.0683636363636364</v>
      </c>
      <c r="AK269" s="77">
        <f t="shared" si="182"/>
        <v>1063.556</v>
      </c>
      <c r="AL269" s="78">
        <f t="shared" si="183"/>
        <v>0.64457939393939401</v>
      </c>
      <c r="AM269" s="79">
        <f t="shared" si="184"/>
        <v>840.26800000000003</v>
      </c>
      <c r="AN269" s="78">
        <f t="shared" si="185"/>
        <v>0.50925333333333334</v>
      </c>
      <c r="AO269" s="103">
        <f t="shared" si="186"/>
        <v>11203.573333333334</v>
      </c>
    </row>
    <row r="270" spans="2:41" x14ac:dyDescent="0.2">
      <c r="B270" s="1" t="s">
        <v>47</v>
      </c>
      <c r="C270" s="2">
        <v>140380</v>
      </c>
      <c r="D270" s="2">
        <v>4679</v>
      </c>
      <c r="E270" s="2">
        <v>247</v>
      </c>
      <c r="F270" s="2">
        <v>23</v>
      </c>
      <c r="G270" s="2">
        <v>91</v>
      </c>
      <c r="H270" s="2">
        <v>228</v>
      </c>
      <c r="I270" s="2">
        <v>14</v>
      </c>
      <c r="J270" s="2">
        <v>94</v>
      </c>
      <c r="K270" s="2">
        <v>436</v>
      </c>
      <c r="L270" s="2">
        <v>44</v>
      </c>
      <c r="M270" s="2">
        <v>90</v>
      </c>
      <c r="N270" s="3">
        <v>108.08</v>
      </c>
      <c r="O270" s="3">
        <v>18.149999999999999</v>
      </c>
      <c r="P270" s="41">
        <v>7.2</v>
      </c>
      <c r="Q270" s="41">
        <v>7.4</v>
      </c>
      <c r="R270" s="41">
        <v>1.9910000000000001</v>
      </c>
      <c r="S270" s="41">
        <v>1.732</v>
      </c>
      <c r="T270" s="2">
        <v>36</v>
      </c>
      <c r="U270" s="2">
        <v>24</v>
      </c>
      <c r="V270" s="2">
        <v>48</v>
      </c>
      <c r="W270" s="2">
        <v>27</v>
      </c>
      <c r="X270" s="2"/>
      <c r="Y270" s="46">
        <v>6.7</v>
      </c>
      <c r="Z270" s="46">
        <v>2.5</v>
      </c>
      <c r="AA270" s="56"/>
      <c r="AC270" s="39">
        <v>18</v>
      </c>
      <c r="AD270" s="39">
        <v>191</v>
      </c>
      <c r="AE270" s="2">
        <v>11440</v>
      </c>
      <c r="AF270" s="2">
        <v>44478</v>
      </c>
      <c r="AG270" s="2">
        <f t="shared" si="179"/>
        <v>55918</v>
      </c>
      <c r="AH270" s="3">
        <f t="shared" si="178"/>
        <v>0.31684000569881748</v>
      </c>
      <c r="AI270" s="3">
        <f t="shared" si="180"/>
        <v>8.1493090183786865E-2</v>
      </c>
      <c r="AJ270" s="76">
        <f t="shared" si="181"/>
        <v>0.85072727272727278</v>
      </c>
      <c r="AK270" s="77">
        <f t="shared" si="182"/>
        <v>1155.713</v>
      </c>
      <c r="AL270" s="78">
        <f t="shared" si="183"/>
        <v>0.70043212121212117</v>
      </c>
      <c r="AM270" s="79">
        <f t="shared" si="184"/>
        <v>1066.8119999999999</v>
      </c>
      <c r="AN270" s="78">
        <f t="shared" si="185"/>
        <v>0.64655272727272717</v>
      </c>
      <c r="AO270" s="103">
        <f t="shared" si="186"/>
        <v>14224.160000000002</v>
      </c>
    </row>
    <row r="271" spans="2:41" x14ac:dyDescent="0.2">
      <c r="B271" s="1" t="s">
        <v>48</v>
      </c>
      <c r="C271" s="2">
        <v>122337</v>
      </c>
      <c r="D271" s="2">
        <v>3946</v>
      </c>
      <c r="E271" s="2">
        <v>226</v>
      </c>
      <c r="F271" s="2">
        <v>14</v>
      </c>
      <c r="G271" s="2">
        <v>94</v>
      </c>
      <c r="H271" s="2">
        <v>241</v>
      </c>
      <c r="I271" s="2">
        <v>10</v>
      </c>
      <c r="J271" s="2">
        <v>96</v>
      </c>
      <c r="K271" s="2">
        <v>532</v>
      </c>
      <c r="L271" s="2">
        <v>31</v>
      </c>
      <c r="M271" s="2">
        <v>94</v>
      </c>
      <c r="N271" s="3">
        <v>145.71</v>
      </c>
      <c r="O271" s="3">
        <v>18.2</v>
      </c>
      <c r="P271" s="41">
        <v>7.2</v>
      </c>
      <c r="Q271" s="41">
        <v>7.7</v>
      </c>
      <c r="R271" s="41">
        <v>3.2690000000000001</v>
      </c>
      <c r="S271" s="41">
        <v>2.972</v>
      </c>
      <c r="T271" s="2">
        <v>38</v>
      </c>
      <c r="U271" s="2">
        <v>15</v>
      </c>
      <c r="V271" s="2">
        <v>47</v>
      </c>
      <c r="W271" s="2">
        <v>15</v>
      </c>
      <c r="X271" s="2"/>
      <c r="Y271" s="46">
        <v>7.2</v>
      </c>
      <c r="Z271" s="46">
        <v>6.3</v>
      </c>
      <c r="AA271" s="56"/>
      <c r="AC271" s="39">
        <v>31</v>
      </c>
      <c r="AD271" s="39">
        <v>332</v>
      </c>
      <c r="AE271" s="2">
        <v>9187</v>
      </c>
      <c r="AF271" s="2">
        <v>52668</v>
      </c>
      <c r="AG271" s="2">
        <f t="shared" si="179"/>
        <v>61855</v>
      </c>
      <c r="AH271" s="3">
        <f t="shared" si="178"/>
        <v>0.4305157066136982</v>
      </c>
      <c r="AI271" s="3">
        <f t="shared" si="180"/>
        <v>7.5095841814005582E-2</v>
      </c>
      <c r="AJ271" s="76">
        <f t="shared" si="181"/>
        <v>0.71745454545454546</v>
      </c>
      <c r="AK271" s="77">
        <f t="shared" si="182"/>
        <v>891.79600000000005</v>
      </c>
      <c r="AL271" s="78">
        <f t="shared" si="183"/>
        <v>0.54048242424242432</v>
      </c>
      <c r="AM271" s="79">
        <f t="shared" si="184"/>
        <v>950.98599999999999</v>
      </c>
      <c r="AN271" s="78">
        <f t="shared" si="185"/>
        <v>0.57635515151515149</v>
      </c>
      <c r="AO271" s="103">
        <f t="shared" si="186"/>
        <v>12679.813333333334</v>
      </c>
    </row>
    <row r="272" spans="2:41" x14ac:dyDescent="0.2">
      <c r="B272" s="1" t="s">
        <v>49</v>
      </c>
      <c r="C272" s="2">
        <v>123757</v>
      </c>
      <c r="D272" s="2">
        <v>3992</v>
      </c>
      <c r="E272" s="2">
        <v>232</v>
      </c>
      <c r="F272" s="2">
        <v>10</v>
      </c>
      <c r="G272" s="2">
        <v>96</v>
      </c>
      <c r="H272" s="2">
        <v>208</v>
      </c>
      <c r="I272" s="2">
        <v>9</v>
      </c>
      <c r="J272" s="2">
        <v>96</v>
      </c>
      <c r="K272" s="2">
        <v>442</v>
      </c>
      <c r="L272" s="2">
        <v>22</v>
      </c>
      <c r="M272" s="2">
        <v>95</v>
      </c>
      <c r="N272" s="3">
        <v>120.4</v>
      </c>
      <c r="O272" s="3">
        <v>17</v>
      </c>
      <c r="P272" s="41">
        <v>7.2</v>
      </c>
      <c r="Q272" s="41">
        <v>7.6</v>
      </c>
      <c r="R272" s="41">
        <v>2.5720000000000001</v>
      </c>
      <c r="S272" s="41">
        <v>2.6560000000000001</v>
      </c>
      <c r="T272" s="2">
        <v>30</v>
      </c>
      <c r="U272" s="2">
        <v>1</v>
      </c>
      <c r="V272" s="2">
        <v>36</v>
      </c>
      <c r="W272" s="2">
        <v>5</v>
      </c>
      <c r="X272" s="2"/>
      <c r="Y272" s="46">
        <v>4.8</v>
      </c>
      <c r="Z272" s="46">
        <v>0.8</v>
      </c>
      <c r="AA272" s="56"/>
      <c r="AC272" s="39">
        <v>28</v>
      </c>
      <c r="AD272" s="39">
        <v>318</v>
      </c>
      <c r="AE272" s="2">
        <v>9149</v>
      </c>
      <c r="AF272" s="2">
        <v>48950</v>
      </c>
      <c r="AG272" s="2">
        <f t="shared" si="179"/>
        <v>58099</v>
      </c>
      <c r="AH272" s="3">
        <f t="shared" si="178"/>
        <v>0.3955331819614244</v>
      </c>
      <c r="AI272" s="3">
        <f t="shared" si="180"/>
        <v>7.3927131394587786E-2</v>
      </c>
      <c r="AJ272" s="76">
        <f t="shared" si="181"/>
        <v>0.72581818181818181</v>
      </c>
      <c r="AK272" s="77">
        <f t="shared" si="182"/>
        <v>926.14400000000001</v>
      </c>
      <c r="AL272" s="78">
        <f t="shared" si="183"/>
        <v>0.56129939393939399</v>
      </c>
      <c r="AM272" s="79">
        <f t="shared" si="184"/>
        <v>830.33600000000001</v>
      </c>
      <c r="AN272" s="78">
        <f t="shared" si="185"/>
        <v>0.50323393939393946</v>
      </c>
      <c r="AO272" s="103">
        <f t="shared" si="186"/>
        <v>11071.146666666667</v>
      </c>
    </row>
    <row r="273" spans="2:41" x14ac:dyDescent="0.2">
      <c r="B273" s="1" t="s">
        <v>50</v>
      </c>
      <c r="C273" s="2">
        <v>122055</v>
      </c>
      <c r="D273" s="2">
        <v>4069</v>
      </c>
      <c r="E273" s="2">
        <v>305</v>
      </c>
      <c r="F273" s="2">
        <v>13</v>
      </c>
      <c r="G273" s="2">
        <v>96</v>
      </c>
      <c r="H273" s="2">
        <v>205</v>
      </c>
      <c r="I273" s="2">
        <v>6</v>
      </c>
      <c r="J273" s="2">
        <v>97</v>
      </c>
      <c r="K273" s="2">
        <v>461</v>
      </c>
      <c r="L273" s="2">
        <v>26</v>
      </c>
      <c r="M273" s="2">
        <v>94</v>
      </c>
      <c r="N273" s="3">
        <v>129</v>
      </c>
      <c r="O273" s="3">
        <v>18.010000000000002</v>
      </c>
      <c r="P273" s="41">
        <v>7.3</v>
      </c>
      <c r="Q273" s="41">
        <v>7.8</v>
      </c>
      <c r="R273" s="41">
        <v>3.1880000000000002</v>
      </c>
      <c r="S273" s="41">
        <v>2.8690000000000002</v>
      </c>
      <c r="T273" s="2">
        <v>32</v>
      </c>
      <c r="U273" s="2">
        <v>1</v>
      </c>
      <c r="V273" s="2">
        <v>36</v>
      </c>
      <c r="W273" s="2">
        <v>4</v>
      </c>
      <c r="X273" s="2"/>
      <c r="Y273" s="46">
        <v>6.2</v>
      </c>
      <c r="Z273" s="46">
        <v>1.4</v>
      </c>
      <c r="AA273" s="56"/>
      <c r="AC273" s="39">
        <v>24</v>
      </c>
      <c r="AD273" s="39">
        <v>260</v>
      </c>
      <c r="AE273" s="2">
        <v>9217</v>
      </c>
      <c r="AF273" s="2">
        <v>46355</v>
      </c>
      <c r="AG273" s="2">
        <f t="shared" si="179"/>
        <v>55572</v>
      </c>
      <c r="AH273" s="3">
        <f t="shared" si="178"/>
        <v>0.37978780058170497</v>
      </c>
      <c r="AI273" s="3">
        <f t="shared" si="180"/>
        <v>7.5515136618737461E-2</v>
      </c>
      <c r="AJ273" s="76">
        <f t="shared" si="181"/>
        <v>0.73981818181818182</v>
      </c>
      <c r="AK273" s="77">
        <f t="shared" si="182"/>
        <v>1241.0450000000001</v>
      </c>
      <c r="AL273" s="78">
        <f t="shared" si="183"/>
        <v>0.75214848484848484</v>
      </c>
      <c r="AM273" s="79">
        <f t="shared" si="184"/>
        <v>834.14499999999998</v>
      </c>
      <c r="AN273" s="78">
        <f t="shared" si="185"/>
        <v>0.50554242424242424</v>
      </c>
      <c r="AO273" s="103">
        <f t="shared" si="186"/>
        <v>11121.933333333332</v>
      </c>
    </row>
    <row r="274" spans="2:41" x14ac:dyDescent="0.2">
      <c r="B274" s="1" t="s">
        <v>51</v>
      </c>
      <c r="C274" s="2">
        <v>127463</v>
      </c>
      <c r="D274" s="2">
        <v>4112</v>
      </c>
      <c r="E274" s="2">
        <v>241</v>
      </c>
      <c r="F274" s="2">
        <v>13</v>
      </c>
      <c r="G274" s="2">
        <v>94</v>
      </c>
      <c r="H274" s="2">
        <v>200</v>
      </c>
      <c r="I274" s="2">
        <v>5</v>
      </c>
      <c r="J274" s="2">
        <v>97</v>
      </c>
      <c r="K274" s="2">
        <v>489</v>
      </c>
      <c r="L274" s="2">
        <v>23</v>
      </c>
      <c r="M274" s="2">
        <v>95</v>
      </c>
      <c r="N274" s="3">
        <v>151.82</v>
      </c>
      <c r="O274" s="3">
        <v>17.03</v>
      </c>
      <c r="P274" s="41">
        <v>7.4</v>
      </c>
      <c r="Q274" s="41">
        <v>7.8</v>
      </c>
      <c r="R274" s="41">
        <v>2.274</v>
      </c>
      <c r="S274" s="41">
        <v>2.0329999999999999</v>
      </c>
      <c r="T274" s="2">
        <v>36</v>
      </c>
      <c r="U274" s="2">
        <v>2</v>
      </c>
      <c r="V274" s="2">
        <v>46</v>
      </c>
      <c r="W274" s="2">
        <v>6</v>
      </c>
      <c r="X274" s="2"/>
      <c r="Y274" s="46">
        <v>4.9000000000000004</v>
      </c>
      <c r="Z274" s="46">
        <v>1.6</v>
      </c>
      <c r="AA274" s="56"/>
      <c r="AC274" s="39">
        <v>23</v>
      </c>
      <c r="AD274" s="39">
        <v>245</v>
      </c>
      <c r="AE274" s="2">
        <v>8673</v>
      </c>
      <c r="AF274" s="2">
        <v>49742</v>
      </c>
      <c r="AG274" s="2">
        <f t="shared" si="179"/>
        <v>58415</v>
      </c>
      <c r="AH274" s="3">
        <f t="shared" si="178"/>
        <v>0.39024658136086549</v>
      </c>
      <c r="AI274" s="3">
        <f t="shared" si="180"/>
        <v>6.8043275303421386E-2</v>
      </c>
      <c r="AJ274" s="76">
        <f t="shared" si="181"/>
        <v>0.74763636363636365</v>
      </c>
      <c r="AK274" s="77">
        <f t="shared" si="182"/>
        <v>990.99199999999996</v>
      </c>
      <c r="AL274" s="78">
        <f t="shared" si="183"/>
        <v>0.60060121212121209</v>
      </c>
      <c r="AM274" s="79">
        <f t="shared" si="184"/>
        <v>822.4</v>
      </c>
      <c r="AN274" s="78">
        <f t="shared" si="185"/>
        <v>0.49842424242424244</v>
      </c>
      <c r="AO274" s="103">
        <f t="shared" si="186"/>
        <v>10965.333333333336</v>
      </c>
    </row>
    <row r="275" spans="2:41" x14ac:dyDescent="0.2">
      <c r="B275" s="30" t="s">
        <v>52</v>
      </c>
      <c r="C275" s="2">
        <v>102316</v>
      </c>
      <c r="D275" s="2">
        <v>3411</v>
      </c>
      <c r="E275" s="2">
        <v>219</v>
      </c>
      <c r="F275" s="2">
        <v>16</v>
      </c>
      <c r="G275" s="2">
        <v>93</v>
      </c>
      <c r="H275" s="2">
        <v>265</v>
      </c>
      <c r="I275" s="2">
        <v>8</v>
      </c>
      <c r="J275" s="2">
        <v>97</v>
      </c>
      <c r="K275" s="2">
        <v>513</v>
      </c>
      <c r="L275" s="2">
        <v>24</v>
      </c>
      <c r="M275" s="2">
        <v>95</v>
      </c>
      <c r="N275" s="3">
        <v>230.94</v>
      </c>
      <c r="O275" s="3">
        <v>16.559999999999999</v>
      </c>
      <c r="P275" s="41">
        <v>7.9</v>
      </c>
      <c r="Q275" s="41">
        <v>8</v>
      </c>
      <c r="R275" s="41">
        <v>2.3889999999999998</v>
      </c>
      <c r="S275" s="41">
        <v>2.0390000000000001</v>
      </c>
      <c r="T275" s="2">
        <v>40</v>
      </c>
      <c r="U275" s="2">
        <v>2</v>
      </c>
      <c r="V275" s="2">
        <v>50</v>
      </c>
      <c r="W275" s="2">
        <v>7</v>
      </c>
      <c r="X275" s="2"/>
      <c r="Y275" s="46">
        <v>8.1999999999999993</v>
      </c>
      <c r="Z275" s="46">
        <v>3.5</v>
      </c>
      <c r="AA275" s="56"/>
      <c r="AC275" s="39">
        <v>13</v>
      </c>
      <c r="AD275" s="39">
        <v>134</v>
      </c>
      <c r="AE275" s="2">
        <v>7287</v>
      </c>
      <c r="AF275" s="2">
        <v>41534</v>
      </c>
      <c r="AG275" s="2">
        <f t="shared" si="179"/>
        <v>48821</v>
      </c>
      <c r="AH275" s="3">
        <f t="shared" si="178"/>
        <v>0.40593846514719106</v>
      </c>
      <c r="AI275" s="3">
        <f t="shared" si="180"/>
        <v>7.1220532468040193E-2</v>
      </c>
      <c r="AJ275" s="76">
        <f t="shared" si="181"/>
        <v>0.62018181818181817</v>
      </c>
      <c r="AK275" s="77">
        <f t="shared" si="182"/>
        <v>747.00900000000001</v>
      </c>
      <c r="AL275" s="78">
        <f t="shared" si="183"/>
        <v>0.45273272727272729</v>
      </c>
      <c r="AM275" s="79">
        <f t="shared" si="184"/>
        <v>903.91499999999996</v>
      </c>
      <c r="AN275" s="78">
        <f t="shared" si="185"/>
        <v>0.54782727272727272</v>
      </c>
      <c r="AO275" s="103">
        <f t="shared" si="186"/>
        <v>12052.2</v>
      </c>
    </row>
    <row r="276" spans="2:41" ht="13.5" thickBot="1" x14ac:dyDescent="0.25">
      <c r="B276" s="32" t="s">
        <v>53</v>
      </c>
      <c r="C276" s="2">
        <v>116651</v>
      </c>
      <c r="D276" s="2">
        <v>3763</v>
      </c>
      <c r="E276" s="2">
        <v>515</v>
      </c>
      <c r="F276" s="2">
        <v>18</v>
      </c>
      <c r="G276" s="2">
        <v>97</v>
      </c>
      <c r="H276" s="2">
        <v>381</v>
      </c>
      <c r="I276" s="2">
        <v>8</v>
      </c>
      <c r="J276" s="2">
        <v>98</v>
      </c>
      <c r="K276" s="2">
        <v>852</v>
      </c>
      <c r="L276" s="2">
        <v>34</v>
      </c>
      <c r="M276" s="2">
        <v>96</v>
      </c>
      <c r="N276" s="3">
        <v>174.32</v>
      </c>
      <c r="O276" s="3">
        <v>17.89</v>
      </c>
      <c r="P276" s="41">
        <v>8.1999999999999993</v>
      </c>
      <c r="Q276" s="41">
        <v>8.5</v>
      </c>
      <c r="R276" s="41">
        <v>2.649</v>
      </c>
      <c r="S276" s="41">
        <v>2.351</v>
      </c>
      <c r="T276" s="2">
        <v>94</v>
      </c>
      <c r="U276" s="2">
        <v>10</v>
      </c>
      <c r="V276" s="2">
        <v>111</v>
      </c>
      <c r="W276" s="2">
        <v>14</v>
      </c>
      <c r="X276" s="2"/>
      <c r="Y276" s="46">
        <v>11.9</v>
      </c>
      <c r="Z276" s="46">
        <v>2.9</v>
      </c>
      <c r="AA276" s="56"/>
      <c r="AC276" s="40">
        <v>26</v>
      </c>
      <c r="AD276" s="40">
        <v>284</v>
      </c>
      <c r="AE276" s="2">
        <v>8294</v>
      </c>
      <c r="AF276" s="2">
        <v>45912</v>
      </c>
      <c r="AG276" s="2">
        <f t="shared" si="179"/>
        <v>54206</v>
      </c>
      <c r="AH276" s="3">
        <f t="shared" si="178"/>
        <v>0.39358428131777695</v>
      </c>
      <c r="AI276" s="3">
        <f t="shared" si="180"/>
        <v>7.110097641683312E-2</v>
      </c>
      <c r="AJ276" s="76">
        <f t="shared" si="181"/>
        <v>0.68418181818181822</v>
      </c>
      <c r="AK276" s="77">
        <f t="shared" si="182"/>
        <v>1937.9449999999999</v>
      </c>
      <c r="AL276" s="78">
        <f t="shared" si="183"/>
        <v>1.1745121212121212</v>
      </c>
      <c r="AM276" s="79">
        <f t="shared" si="184"/>
        <v>1433.703</v>
      </c>
      <c r="AN276" s="78">
        <f t="shared" si="185"/>
        <v>0.86891090909090907</v>
      </c>
      <c r="AO276" s="103">
        <f t="shared" si="186"/>
        <v>19116.04</v>
      </c>
    </row>
    <row r="277" spans="2:41" ht="13.5" thickTop="1" x14ac:dyDescent="0.2">
      <c r="B277" s="31" t="s">
        <v>116</v>
      </c>
      <c r="C277" s="45">
        <f>SUM(C265:C276)</f>
        <v>1692785</v>
      </c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>
        <f>SUM(N265:N276)</f>
        <v>1970.5700000000002</v>
      </c>
      <c r="O277" s="6"/>
      <c r="P277" s="35"/>
      <c r="Q277" s="35"/>
      <c r="R277" s="35"/>
      <c r="S277" s="35"/>
      <c r="T277" s="6"/>
      <c r="U277" s="6"/>
      <c r="V277" s="6"/>
      <c r="W277" s="6"/>
      <c r="X277" s="6"/>
      <c r="Y277" s="6"/>
      <c r="Z277" s="6"/>
      <c r="AA277" s="13"/>
      <c r="AC277" s="6">
        <f>SUM(AC265:AC276)</f>
        <v>257</v>
      </c>
      <c r="AD277" s="6">
        <v>0</v>
      </c>
      <c r="AE277" s="6">
        <f>SUM(AE265:AE276)</f>
        <v>129178</v>
      </c>
      <c r="AF277" s="6">
        <f>SUM(AF265:AF276)</f>
        <v>553057</v>
      </c>
      <c r="AG277" s="6">
        <f>SUM(AG265:AG276)</f>
        <v>682235</v>
      </c>
      <c r="AH277" s="35"/>
      <c r="AI277" s="35">
        <f t="shared" ref="AI277" si="187">SUM(AI265:AI276)</f>
        <v>0.90532293073923931</v>
      </c>
      <c r="AJ277" s="80"/>
      <c r="AK277" s="81"/>
      <c r="AL277" s="82"/>
      <c r="AM277" s="83"/>
      <c r="AN277" s="82"/>
      <c r="AO277" s="104"/>
    </row>
    <row r="278" spans="2:41" ht="13.5" thickBot="1" x14ac:dyDescent="0.25">
      <c r="B278" s="7" t="s">
        <v>117</v>
      </c>
      <c r="C278" s="8">
        <f>AVERAGE(C265:C276)</f>
        <v>141065.41666666666</v>
      </c>
      <c r="D278" s="8">
        <f t="shared" ref="D278:O278" si="188">AVERAGE(D265:D276)</f>
        <v>4419.416666666667</v>
      </c>
      <c r="E278" s="8">
        <f t="shared" si="188"/>
        <v>261.91666666666669</v>
      </c>
      <c r="F278" s="8">
        <f>AVERAGE(F265:F276)</f>
        <v>17.25</v>
      </c>
      <c r="G278" s="8">
        <f>AVERAGE(G265:G276)</f>
        <v>93</v>
      </c>
      <c r="H278" s="8">
        <f>AVERAGE(H265:H276)</f>
        <v>230.66666666666666</v>
      </c>
      <c r="I278" s="8">
        <f>AVERAGE(I265:I276)</f>
        <v>9.8333333333333339</v>
      </c>
      <c r="J278" s="8">
        <f>AVERAGE(J265:J276)</f>
        <v>95.5</v>
      </c>
      <c r="K278" s="8">
        <f t="shared" si="188"/>
        <v>513.83333333333337</v>
      </c>
      <c r="L278" s="8">
        <f>AVERAGE(L265:L276)</f>
        <v>34.583333333333336</v>
      </c>
      <c r="M278" s="8">
        <f>AVERAGE(M265:M276)</f>
        <v>92.833333333333329</v>
      </c>
      <c r="N278" s="8">
        <f t="shared" si="188"/>
        <v>164.21416666666667</v>
      </c>
      <c r="O278" s="8">
        <f t="shared" si="188"/>
        <v>17.814166666666669</v>
      </c>
      <c r="P278" s="33">
        <f t="shared" ref="P278:W278" si="189">AVERAGE(P265:P276)</f>
        <v>7.5666666666666691</v>
      </c>
      <c r="Q278" s="33">
        <f t="shared" si="189"/>
        <v>7.708333333333333</v>
      </c>
      <c r="R278" s="33">
        <f t="shared" si="189"/>
        <v>2.3160000000000003</v>
      </c>
      <c r="S278" s="33">
        <f t="shared" si="189"/>
        <v>2.1334166666666667</v>
      </c>
      <c r="T278" s="8">
        <f>AVERAGE(T265:T276)</f>
        <v>42.166666666666664</v>
      </c>
      <c r="U278" s="8">
        <f>AVERAGE(U265:U276)</f>
        <v>14.666666666666666</v>
      </c>
      <c r="V278" s="8">
        <f t="shared" si="189"/>
        <v>53.666666666666664</v>
      </c>
      <c r="W278" s="8">
        <f t="shared" si="189"/>
        <v>18.333333333333332</v>
      </c>
      <c r="X278" s="8"/>
      <c r="Y278" s="33">
        <f>AVERAGE(Y265:Y276)</f>
        <v>6.7500000000000009</v>
      </c>
      <c r="Z278" s="33">
        <f>AVERAGE(Z265:Z276)</f>
        <v>2.2666666666666666</v>
      </c>
      <c r="AA278" s="55"/>
      <c r="AC278" s="8"/>
      <c r="AD278" s="8"/>
      <c r="AE278" s="8">
        <f>AVERAGE(AE265:AE276)</f>
        <v>10764.833333333334</v>
      </c>
      <c r="AF278" s="8">
        <f>AVERAGE(AF265:AF276)</f>
        <v>46088.083333333336</v>
      </c>
      <c r="AG278" s="8">
        <f>AVERAGE(AG265:AG276)</f>
        <v>56852.916666666664</v>
      </c>
      <c r="AH278" s="33">
        <f>AVERAGE(AH265:AH276)</f>
        <v>0.35675735950200899</v>
      </c>
      <c r="AI278" s="33">
        <f t="shared" ref="AI278" si="190">AVERAGE(AI265:AI276)</f>
        <v>7.5443577561603276E-2</v>
      </c>
      <c r="AJ278" s="84">
        <f t="shared" ref="AJ278" si="191">D278/$D$2</f>
        <v>0.80353030303030304</v>
      </c>
      <c r="AK278" s="85">
        <f t="shared" ref="AK278" si="192">(D278*E278)/1000</f>
        <v>1157.5188819444445</v>
      </c>
      <c r="AL278" s="86">
        <f t="shared" si="183"/>
        <v>0.7015265951178451</v>
      </c>
      <c r="AM278" s="87">
        <f t="shared" ref="AM278" si="193">(D278*H278)/1000</f>
        <v>1019.4121111111111</v>
      </c>
      <c r="AN278" s="86">
        <f t="shared" si="185"/>
        <v>0.61782552188552187</v>
      </c>
      <c r="AO278" s="105">
        <f>AVERAGE(AO265:AO276)</f>
        <v>12710.030000000004</v>
      </c>
    </row>
    <row r="279" spans="2:41" ht="13.5" thickTop="1" x14ac:dyDescent="0.2"/>
    <row r="281" spans="2:41" ht="13.5" thickBot="1" x14ac:dyDescent="0.25"/>
    <row r="282" spans="2:41" ht="13.5" thickTop="1" x14ac:dyDescent="0.2">
      <c r="B282" s="19" t="s">
        <v>5</v>
      </c>
      <c r="C282" s="20" t="s">
        <v>6</v>
      </c>
      <c r="D282" s="20" t="s">
        <v>6</v>
      </c>
      <c r="E282" s="20" t="s">
        <v>7</v>
      </c>
      <c r="F282" s="20" t="s">
        <v>8</v>
      </c>
      <c r="G282" s="42" t="s">
        <v>2</v>
      </c>
      <c r="H282" s="20" t="s">
        <v>9</v>
      </c>
      <c r="I282" s="20" t="s">
        <v>10</v>
      </c>
      <c r="J282" s="42" t="s">
        <v>3</v>
      </c>
      <c r="K282" s="20" t="s">
        <v>11</v>
      </c>
      <c r="L282" s="20" t="s">
        <v>12</v>
      </c>
      <c r="M282" s="42" t="s">
        <v>13</v>
      </c>
      <c r="N282" s="20" t="s">
        <v>15</v>
      </c>
      <c r="O282" s="21" t="s">
        <v>16</v>
      </c>
      <c r="P282" s="20" t="s">
        <v>66</v>
      </c>
      <c r="Q282" s="20" t="s">
        <v>67</v>
      </c>
      <c r="R282" s="20" t="s">
        <v>68</v>
      </c>
      <c r="S282" s="20" t="s">
        <v>69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/>
      <c r="Y282" s="20" t="s">
        <v>113</v>
      </c>
      <c r="Z282" s="20" t="s">
        <v>114</v>
      </c>
      <c r="AA282" s="54"/>
      <c r="AC282" s="108" t="s">
        <v>56</v>
      </c>
      <c r="AD282" s="109"/>
      <c r="AE282" s="21" t="s">
        <v>70</v>
      </c>
      <c r="AF282" s="21" t="s">
        <v>71</v>
      </c>
      <c r="AG282" s="21" t="s">
        <v>39</v>
      </c>
      <c r="AH282" s="21" t="s">
        <v>14</v>
      </c>
      <c r="AI282" s="21" t="s">
        <v>70</v>
      </c>
      <c r="AJ282" s="68" t="s">
        <v>72</v>
      </c>
      <c r="AK282" s="69" t="s">
        <v>73</v>
      </c>
      <c r="AL282" s="70" t="s">
        <v>74</v>
      </c>
      <c r="AM282" s="71" t="s">
        <v>72</v>
      </c>
      <c r="AN282" s="70" t="s">
        <v>72</v>
      </c>
      <c r="AO282" s="68" t="s">
        <v>156</v>
      </c>
    </row>
    <row r="283" spans="2:41" ht="13.5" thickBot="1" x14ac:dyDescent="0.25">
      <c r="B283" s="15" t="s">
        <v>118</v>
      </c>
      <c r="C283" s="16" t="s">
        <v>18</v>
      </c>
      <c r="D283" s="17" t="s">
        <v>19</v>
      </c>
      <c r="E283" s="16" t="s">
        <v>20</v>
      </c>
      <c r="F283" s="16" t="s">
        <v>20</v>
      </c>
      <c r="G283" s="43" t="s">
        <v>21</v>
      </c>
      <c r="H283" s="16" t="s">
        <v>20</v>
      </c>
      <c r="I283" s="16" t="s">
        <v>20</v>
      </c>
      <c r="J283" s="43" t="s">
        <v>21</v>
      </c>
      <c r="K283" s="16" t="s">
        <v>20</v>
      </c>
      <c r="L283" s="16" t="s">
        <v>20</v>
      </c>
      <c r="M283" s="43" t="s">
        <v>21</v>
      </c>
      <c r="N283" s="16" t="s">
        <v>23</v>
      </c>
      <c r="O283" s="18" t="s">
        <v>24</v>
      </c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54"/>
      <c r="AC283" s="37" t="s">
        <v>58</v>
      </c>
      <c r="AD283" s="37" t="s">
        <v>59</v>
      </c>
      <c r="AE283" s="17" t="s">
        <v>41</v>
      </c>
      <c r="AF283" s="17" t="s">
        <v>41</v>
      </c>
      <c r="AG283" s="17" t="s">
        <v>41</v>
      </c>
      <c r="AH283" s="17" t="s">
        <v>22</v>
      </c>
      <c r="AI283" s="17" t="s">
        <v>22</v>
      </c>
      <c r="AJ283" s="72" t="s">
        <v>6</v>
      </c>
      <c r="AK283" s="73" t="s">
        <v>76</v>
      </c>
      <c r="AL283" s="74" t="s">
        <v>77</v>
      </c>
      <c r="AM283" s="75" t="s">
        <v>78</v>
      </c>
      <c r="AN283" s="74" t="s">
        <v>79</v>
      </c>
      <c r="AO283" s="72" t="s">
        <v>157</v>
      </c>
    </row>
    <row r="284" spans="2:41" ht="13.5" thickTop="1" x14ac:dyDescent="0.2">
      <c r="B284" s="1" t="s">
        <v>42</v>
      </c>
      <c r="C284" s="2">
        <v>117518</v>
      </c>
      <c r="D284" s="2">
        <v>3791</v>
      </c>
      <c r="E284" s="2">
        <v>295</v>
      </c>
      <c r="F284" s="2">
        <v>13</v>
      </c>
      <c r="G284" s="2">
        <v>96</v>
      </c>
      <c r="H284" s="2">
        <v>374</v>
      </c>
      <c r="I284" s="2">
        <v>8</v>
      </c>
      <c r="J284" s="2">
        <v>98</v>
      </c>
      <c r="K284" s="2">
        <v>697</v>
      </c>
      <c r="L284" s="2">
        <v>34</v>
      </c>
      <c r="M284" s="2">
        <v>95</v>
      </c>
      <c r="N284" s="4">
        <v>155</v>
      </c>
      <c r="O284" s="3">
        <v>16.2</v>
      </c>
      <c r="P284" s="41">
        <v>8.1</v>
      </c>
      <c r="Q284" s="41">
        <v>8.1999999999999993</v>
      </c>
      <c r="R284" s="41">
        <v>2.5019999999999998</v>
      </c>
      <c r="S284" s="41">
        <v>2.218</v>
      </c>
      <c r="T284" s="2">
        <v>57</v>
      </c>
      <c r="U284" s="2">
        <v>16</v>
      </c>
      <c r="V284" s="2">
        <v>68</v>
      </c>
      <c r="W284" s="2">
        <v>19</v>
      </c>
      <c r="X284" s="2"/>
      <c r="Y284" s="46">
        <v>7.4</v>
      </c>
      <c r="Z284" s="46">
        <v>2</v>
      </c>
      <c r="AA284" s="56"/>
      <c r="AC284" s="38">
        <v>25</v>
      </c>
      <c r="AD284" s="38">
        <v>252</v>
      </c>
      <c r="AE284" s="2">
        <v>8585</v>
      </c>
      <c r="AF284" s="2">
        <v>49460</v>
      </c>
      <c r="AG284" s="2">
        <f>AE284+AF284</f>
        <v>58045</v>
      </c>
      <c r="AH284" s="3">
        <f t="shared" ref="AH284:AH295" si="194">AF284/C284</f>
        <v>0.42087169625078713</v>
      </c>
      <c r="AI284" s="3">
        <f>AE284/C284</f>
        <v>7.3052638744702941E-2</v>
      </c>
      <c r="AJ284" s="76">
        <f>D284/$D$2</f>
        <v>0.68927272727272726</v>
      </c>
      <c r="AK284" s="77">
        <f>(D284*E284)/1000</f>
        <v>1118.345</v>
      </c>
      <c r="AL284" s="78">
        <f>(AK284)/$F$3</f>
        <v>0.67778484848484855</v>
      </c>
      <c r="AM284" s="79">
        <f>(D284*H284)/1000</f>
        <v>1417.8340000000001</v>
      </c>
      <c r="AN284" s="78">
        <f>(AM284)/$H$3</f>
        <v>0.85929333333333335</v>
      </c>
      <c r="AO284" s="103">
        <f>(0.8*D284*H284)/60</f>
        <v>18904.453333333331</v>
      </c>
    </row>
    <row r="285" spans="2:41" x14ac:dyDescent="0.2">
      <c r="B285" s="1" t="s">
        <v>43</v>
      </c>
      <c r="C285" s="2">
        <v>90813</v>
      </c>
      <c r="D285" s="2">
        <v>3243</v>
      </c>
      <c r="E285" s="2">
        <v>277</v>
      </c>
      <c r="F285" s="2">
        <v>16</v>
      </c>
      <c r="G285" s="2">
        <v>94</v>
      </c>
      <c r="H285" s="2">
        <v>399</v>
      </c>
      <c r="I285" s="2">
        <v>7</v>
      </c>
      <c r="J285" s="2">
        <v>98</v>
      </c>
      <c r="K285" s="2">
        <v>688</v>
      </c>
      <c r="L285" s="2">
        <v>39</v>
      </c>
      <c r="M285" s="2">
        <v>94</v>
      </c>
      <c r="N285" s="3">
        <v>183</v>
      </c>
      <c r="O285" s="3">
        <v>15.8</v>
      </c>
      <c r="P285" s="41">
        <v>7.8</v>
      </c>
      <c r="Q285" s="41">
        <v>7.8</v>
      </c>
      <c r="R285" s="41">
        <v>2.609</v>
      </c>
      <c r="S285" s="41">
        <v>2.2229999999999999</v>
      </c>
      <c r="T285" s="2">
        <v>65</v>
      </c>
      <c r="U285" s="2">
        <v>10</v>
      </c>
      <c r="V285" s="2">
        <v>86</v>
      </c>
      <c r="W285" s="2">
        <v>15</v>
      </c>
      <c r="X285" s="2"/>
      <c r="Y285" s="46">
        <v>8.8000000000000007</v>
      </c>
      <c r="Z285" s="46">
        <v>2</v>
      </c>
      <c r="AA285" s="56"/>
      <c r="AC285" s="39">
        <v>27</v>
      </c>
      <c r="AD285" s="39">
        <v>273</v>
      </c>
      <c r="AE285" s="2">
        <v>6730</v>
      </c>
      <c r="AF285" s="2">
        <v>46921</v>
      </c>
      <c r="AG285" s="2">
        <f t="shared" ref="AG285:AG295" si="195">AE285+AF285</f>
        <v>53651</v>
      </c>
      <c r="AH285" s="3">
        <f t="shared" si="194"/>
        <v>0.51667712772400431</v>
      </c>
      <c r="AI285" s="3">
        <f t="shared" ref="AI285:AI295" si="196">AE285/C285</f>
        <v>7.4108332507460392E-2</v>
      </c>
      <c r="AJ285" s="76">
        <f t="shared" ref="AJ285:AJ295" si="197">D285/$D$2</f>
        <v>0.58963636363636363</v>
      </c>
      <c r="AK285" s="77">
        <f t="shared" ref="AK285:AK295" si="198">(D285*E285)/1000</f>
        <v>898.31100000000004</v>
      </c>
      <c r="AL285" s="78">
        <f t="shared" ref="AL285:AL297" si="199">(AK285)/$F$3</f>
        <v>0.54443090909090908</v>
      </c>
      <c r="AM285" s="79">
        <f t="shared" ref="AM285:AM295" si="200">(D285*H285)/1000</f>
        <v>1293.9570000000001</v>
      </c>
      <c r="AN285" s="78">
        <f t="shared" ref="AN285:AN297" si="201">(AM285)/$H$3</f>
        <v>0.78421636363636371</v>
      </c>
      <c r="AO285" s="103">
        <f t="shared" ref="AO285:AO295" si="202">(0.8*D285*H285)/60</f>
        <v>17252.760000000002</v>
      </c>
    </row>
    <row r="286" spans="2:41" x14ac:dyDescent="0.2">
      <c r="B286" s="1" t="s">
        <v>44</v>
      </c>
      <c r="C286" s="2">
        <v>94449</v>
      </c>
      <c r="D286" s="2">
        <v>3047</v>
      </c>
      <c r="E286" s="2">
        <v>271</v>
      </c>
      <c r="F286" s="2">
        <v>24</v>
      </c>
      <c r="G286" s="2">
        <v>90</v>
      </c>
      <c r="H286" s="2">
        <v>367</v>
      </c>
      <c r="I286" s="2">
        <v>8</v>
      </c>
      <c r="J286" s="2">
        <v>98</v>
      </c>
      <c r="K286" s="2">
        <v>655</v>
      </c>
      <c r="L286" s="2">
        <v>34</v>
      </c>
      <c r="M286" s="2">
        <v>95</v>
      </c>
      <c r="N286" s="3">
        <v>121</v>
      </c>
      <c r="O286" s="3">
        <v>15.5</v>
      </c>
      <c r="P286" s="41">
        <v>7.6</v>
      </c>
      <c r="Q286" s="41">
        <v>7.4</v>
      </c>
      <c r="R286" s="41">
        <v>2.2890000000000001</v>
      </c>
      <c r="S286" s="41">
        <v>2.1</v>
      </c>
      <c r="T286" s="2">
        <v>51</v>
      </c>
      <c r="U286" s="2">
        <v>7</v>
      </c>
      <c r="V286" s="2">
        <v>61</v>
      </c>
      <c r="W286" s="2">
        <v>10</v>
      </c>
      <c r="X286" s="2"/>
      <c r="Y286" s="46">
        <v>9.1</v>
      </c>
      <c r="Z286" s="46">
        <v>2.8</v>
      </c>
      <c r="AA286" s="56"/>
      <c r="AC286" s="39">
        <v>32</v>
      </c>
      <c r="AD286" s="39">
        <v>331</v>
      </c>
      <c r="AE286" s="2">
        <v>7195</v>
      </c>
      <c r="AF286" s="2">
        <v>53727</v>
      </c>
      <c r="AG286" s="2">
        <f t="shared" si="195"/>
        <v>60922</v>
      </c>
      <c r="AH286" s="3">
        <f t="shared" si="194"/>
        <v>0.56884667916018172</v>
      </c>
      <c r="AI286" s="3">
        <f t="shared" si="196"/>
        <v>7.6178678440216419E-2</v>
      </c>
      <c r="AJ286" s="76">
        <f t="shared" si="197"/>
        <v>0.55400000000000005</v>
      </c>
      <c r="AK286" s="77">
        <f t="shared" si="198"/>
        <v>825.73699999999997</v>
      </c>
      <c r="AL286" s="78">
        <f t="shared" si="199"/>
        <v>0.5004466666666666</v>
      </c>
      <c r="AM286" s="79">
        <f t="shared" si="200"/>
        <v>1118.249</v>
      </c>
      <c r="AN286" s="78">
        <f t="shared" si="201"/>
        <v>0.6777266666666667</v>
      </c>
      <c r="AO286" s="103">
        <f t="shared" si="202"/>
        <v>14909.986666666666</v>
      </c>
    </row>
    <row r="287" spans="2:41" x14ac:dyDescent="0.2">
      <c r="B287" s="1" t="s">
        <v>45</v>
      </c>
      <c r="C287" s="2">
        <v>107452</v>
      </c>
      <c r="D287" s="2">
        <v>3582</v>
      </c>
      <c r="E287" s="2">
        <v>372</v>
      </c>
      <c r="F287" s="2">
        <v>18</v>
      </c>
      <c r="G287" s="2">
        <v>95</v>
      </c>
      <c r="H287" s="2">
        <v>395</v>
      </c>
      <c r="I287" s="2">
        <v>8</v>
      </c>
      <c r="J287" s="2">
        <v>98</v>
      </c>
      <c r="K287" s="2">
        <v>722</v>
      </c>
      <c r="L287" s="2">
        <v>41</v>
      </c>
      <c r="M287" s="2">
        <v>94</v>
      </c>
      <c r="N287" s="3">
        <v>186</v>
      </c>
      <c r="O287" s="3">
        <v>15.5</v>
      </c>
      <c r="P287" s="41">
        <v>7.3</v>
      </c>
      <c r="Q287" s="41">
        <v>7.5</v>
      </c>
      <c r="R287" s="41">
        <v>2.3450000000000002</v>
      </c>
      <c r="S287" s="41">
        <v>2.0129999999999999</v>
      </c>
      <c r="T287" s="2">
        <v>49</v>
      </c>
      <c r="U287" s="2">
        <v>4</v>
      </c>
      <c r="V287" s="2">
        <v>55</v>
      </c>
      <c r="W287" s="2">
        <v>11</v>
      </c>
      <c r="X287" s="2"/>
      <c r="Y287" s="46">
        <v>6.9</v>
      </c>
      <c r="Z287" s="46">
        <v>2.5</v>
      </c>
      <c r="AA287" s="56"/>
      <c r="AC287" s="39">
        <v>34</v>
      </c>
      <c r="AD287" s="39">
        <v>327.5</v>
      </c>
      <c r="AE287" s="2">
        <v>8805</v>
      </c>
      <c r="AF287" s="2">
        <v>53396</v>
      </c>
      <c r="AG287" s="2">
        <f t="shared" si="195"/>
        <v>62201</v>
      </c>
      <c r="AH287" s="3">
        <f t="shared" si="194"/>
        <v>0.49692886125898078</v>
      </c>
      <c r="AI287" s="3">
        <f t="shared" si="196"/>
        <v>8.1943565499013507E-2</v>
      </c>
      <c r="AJ287" s="76">
        <f t="shared" si="197"/>
        <v>0.65127272727272723</v>
      </c>
      <c r="AK287" s="77">
        <f t="shared" si="198"/>
        <v>1332.5039999999999</v>
      </c>
      <c r="AL287" s="78">
        <f t="shared" si="199"/>
        <v>0.80757818181818175</v>
      </c>
      <c r="AM287" s="79">
        <f t="shared" si="200"/>
        <v>1414.89</v>
      </c>
      <c r="AN287" s="78">
        <f t="shared" si="201"/>
        <v>0.857509090909091</v>
      </c>
      <c r="AO287" s="103">
        <f t="shared" si="202"/>
        <v>18865.200000000004</v>
      </c>
    </row>
    <row r="288" spans="2:41" x14ac:dyDescent="0.2">
      <c r="B288" s="1" t="s">
        <v>46</v>
      </c>
      <c r="C288" s="2">
        <v>118073</v>
      </c>
      <c r="D288" s="2">
        <v>3809</v>
      </c>
      <c r="E288" s="2">
        <v>284</v>
      </c>
      <c r="F288" s="2">
        <v>19</v>
      </c>
      <c r="G288" s="2">
        <v>93</v>
      </c>
      <c r="H288" s="2">
        <v>362</v>
      </c>
      <c r="I288" s="2">
        <v>10</v>
      </c>
      <c r="J288" s="2">
        <v>97</v>
      </c>
      <c r="K288" s="2">
        <v>571</v>
      </c>
      <c r="L288" s="2">
        <v>36</v>
      </c>
      <c r="M288" s="2">
        <v>94</v>
      </c>
      <c r="N288" s="3">
        <v>199.43</v>
      </c>
      <c r="O288" s="3">
        <v>16.16</v>
      </c>
      <c r="P288" s="41">
        <v>7.2</v>
      </c>
      <c r="Q288" s="41">
        <v>7.8</v>
      </c>
      <c r="R288" s="41">
        <v>1.994</v>
      </c>
      <c r="S288" s="41">
        <v>1.8080000000000001</v>
      </c>
      <c r="T288" s="2">
        <v>52</v>
      </c>
      <c r="U288" s="2">
        <v>6</v>
      </c>
      <c r="V288" s="2">
        <v>61</v>
      </c>
      <c r="W288" s="2">
        <v>11</v>
      </c>
      <c r="X288" s="2"/>
      <c r="Y288" s="46">
        <v>8.1</v>
      </c>
      <c r="Z288" s="46">
        <v>3.9</v>
      </c>
      <c r="AA288" s="56"/>
      <c r="AC288" s="39">
        <v>45</v>
      </c>
      <c r="AD288" s="39">
        <v>386.3</v>
      </c>
      <c r="AE288" s="2">
        <v>8594</v>
      </c>
      <c r="AF288" s="2">
        <v>49250</v>
      </c>
      <c r="AG288" s="2">
        <f t="shared" si="195"/>
        <v>57844</v>
      </c>
      <c r="AH288" s="3">
        <f t="shared" si="194"/>
        <v>0.41711483573721342</v>
      </c>
      <c r="AI288" s="3">
        <f t="shared" si="196"/>
        <v>7.2785480169047956E-2</v>
      </c>
      <c r="AJ288" s="76">
        <f t="shared" si="197"/>
        <v>0.69254545454545458</v>
      </c>
      <c r="AK288" s="77">
        <f t="shared" si="198"/>
        <v>1081.7560000000001</v>
      </c>
      <c r="AL288" s="78">
        <f t="shared" si="199"/>
        <v>0.65560969696969706</v>
      </c>
      <c r="AM288" s="79">
        <f t="shared" si="200"/>
        <v>1378.8579999999999</v>
      </c>
      <c r="AN288" s="78">
        <f t="shared" si="201"/>
        <v>0.83567151515151517</v>
      </c>
      <c r="AO288" s="103">
        <f t="shared" si="202"/>
        <v>18384.773333333334</v>
      </c>
    </row>
    <row r="289" spans="2:41" x14ac:dyDescent="0.2">
      <c r="B289" s="1" t="s">
        <v>47</v>
      </c>
      <c r="C289" s="2">
        <v>108960</v>
      </c>
      <c r="D289" s="2">
        <v>3632</v>
      </c>
      <c r="E289" s="2">
        <v>219</v>
      </c>
      <c r="F289" s="2">
        <v>21</v>
      </c>
      <c r="G289" s="2">
        <v>91</v>
      </c>
      <c r="H289" s="2">
        <v>307</v>
      </c>
      <c r="I289" s="2">
        <v>9</v>
      </c>
      <c r="J289" s="2">
        <v>97</v>
      </c>
      <c r="K289" s="2">
        <v>527</v>
      </c>
      <c r="L289" s="2">
        <v>37</v>
      </c>
      <c r="M289" s="2">
        <v>93</v>
      </c>
      <c r="N289" s="3">
        <v>156.86000000000001</v>
      </c>
      <c r="O289" s="3">
        <v>16.47</v>
      </c>
      <c r="P289" s="41">
        <v>7.2</v>
      </c>
      <c r="Q289" s="41">
        <v>7.5</v>
      </c>
      <c r="R289" s="41">
        <v>1.26</v>
      </c>
      <c r="S289" s="41">
        <v>1.125</v>
      </c>
      <c r="T289" s="2">
        <v>46</v>
      </c>
      <c r="U289" s="2">
        <v>4</v>
      </c>
      <c r="V289" s="2"/>
      <c r="W289" s="2"/>
      <c r="X289" s="2"/>
      <c r="Y289" s="46">
        <v>7.3</v>
      </c>
      <c r="Z289" s="46">
        <v>2.1</v>
      </c>
      <c r="AA289" s="56"/>
      <c r="AC289" s="39">
        <v>53</v>
      </c>
      <c r="AD289" s="39">
        <v>466.5</v>
      </c>
      <c r="AE289" s="2">
        <v>7901</v>
      </c>
      <c r="AF289" s="2">
        <v>48793</v>
      </c>
      <c r="AG289" s="2">
        <f t="shared" si="195"/>
        <v>56694</v>
      </c>
      <c r="AH289" s="3">
        <f t="shared" si="194"/>
        <v>0.44780653450807634</v>
      </c>
      <c r="AI289" s="3">
        <f t="shared" si="196"/>
        <v>7.2512848751835529E-2</v>
      </c>
      <c r="AJ289" s="76">
        <f t="shared" si="197"/>
        <v>0.66036363636363637</v>
      </c>
      <c r="AK289" s="77">
        <f t="shared" si="198"/>
        <v>795.40800000000002</v>
      </c>
      <c r="AL289" s="78">
        <f t="shared" si="199"/>
        <v>0.48206545454545457</v>
      </c>
      <c r="AM289" s="79">
        <f t="shared" si="200"/>
        <v>1115.0239999999999</v>
      </c>
      <c r="AN289" s="78">
        <f t="shared" si="201"/>
        <v>0.67577212121212116</v>
      </c>
      <c r="AO289" s="103">
        <f t="shared" si="202"/>
        <v>14866.986666666668</v>
      </c>
    </row>
    <row r="290" spans="2:41" x14ac:dyDescent="0.2">
      <c r="B290" s="1" t="s">
        <v>48</v>
      </c>
      <c r="C290" s="2">
        <v>110305</v>
      </c>
      <c r="D290" s="2">
        <v>3558</v>
      </c>
      <c r="E290" s="2">
        <v>187</v>
      </c>
      <c r="F290" s="2">
        <v>12</v>
      </c>
      <c r="G290" s="2">
        <v>93</v>
      </c>
      <c r="H290" s="2">
        <v>276</v>
      </c>
      <c r="I290" s="2">
        <v>9</v>
      </c>
      <c r="J290" s="2">
        <v>97</v>
      </c>
      <c r="K290" s="2">
        <v>470</v>
      </c>
      <c r="L290" s="2">
        <v>32</v>
      </c>
      <c r="M290" s="2">
        <v>93</v>
      </c>
      <c r="N290" s="3">
        <v>183</v>
      </c>
      <c r="O290" s="3">
        <v>16.600000000000001</v>
      </c>
      <c r="P290" s="41">
        <v>6.8</v>
      </c>
      <c r="Q290" s="41">
        <v>7.2</v>
      </c>
      <c r="R290" s="41">
        <v>1.097</v>
      </c>
      <c r="S290" s="41">
        <v>0.98699999999999999</v>
      </c>
      <c r="T290" s="2">
        <v>43</v>
      </c>
      <c r="U290" s="2">
        <v>3</v>
      </c>
      <c r="V290" s="2">
        <v>49</v>
      </c>
      <c r="W290" s="2">
        <v>5</v>
      </c>
      <c r="X290" s="2"/>
      <c r="Y290" s="46">
        <v>6.4</v>
      </c>
      <c r="Z290" s="46">
        <v>1.7</v>
      </c>
      <c r="AA290" s="56"/>
      <c r="AC290" s="39">
        <v>46</v>
      </c>
      <c r="AD290" s="39">
        <v>420</v>
      </c>
      <c r="AE290" s="2">
        <v>7923</v>
      </c>
      <c r="AF290" s="2">
        <v>48181</v>
      </c>
      <c r="AG290" s="2">
        <f t="shared" si="195"/>
        <v>56104</v>
      </c>
      <c r="AH290" s="3">
        <f t="shared" si="194"/>
        <v>0.43679796926703229</v>
      </c>
      <c r="AI290" s="3">
        <f t="shared" si="196"/>
        <v>7.1828112959521323E-2</v>
      </c>
      <c r="AJ290" s="76">
        <f t="shared" si="197"/>
        <v>0.64690909090909088</v>
      </c>
      <c r="AK290" s="77">
        <f t="shared" si="198"/>
        <v>665.346</v>
      </c>
      <c r="AL290" s="78">
        <f t="shared" si="199"/>
        <v>0.40323999999999999</v>
      </c>
      <c r="AM290" s="79">
        <f t="shared" si="200"/>
        <v>982.00800000000004</v>
      </c>
      <c r="AN290" s="78">
        <f t="shared" si="201"/>
        <v>0.59515636363636371</v>
      </c>
      <c r="AO290" s="103">
        <f t="shared" si="202"/>
        <v>13093.44</v>
      </c>
    </row>
    <row r="291" spans="2:41" x14ac:dyDescent="0.2">
      <c r="B291" s="1" t="s">
        <v>49</v>
      </c>
      <c r="C291" s="2">
        <v>123595</v>
      </c>
      <c r="D291" s="2">
        <v>3987</v>
      </c>
      <c r="E291" s="2">
        <v>174</v>
      </c>
      <c r="F291" s="2">
        <v>14</v>
      </c>
      <c r="G291" s="2">
        <v>92</v>
      </c>
      <c r="H291" s="2">
        <v>271</v>
      </c>
      <c r="I291" s="2">
        <v>10</v>
      </c>
      <c r="J291" s="2">
        <v>96</v>
      </c>
      <c r="K291" s="2">
        <v>477</v>
      </c>
      <c r="L291" s="2">
        <v>40</v>
      </c>
      <c r="M291" s="2">
        <v>92</v>
      </c>
      <c r="N291" s="3">
        <v>151</v>
      </c>
      <c r="O291" s="3">
        <v>15.9</v>
      </c>
      <c r="P291" s="41">
        <v>7.1</v>
      </c>
      <c r="Q291" s="41">
        <v>7.8</v>
      </c>
      <c r="R291" s="41">
        <v>1.1439999999999999</v>
      </c>
      <c r="S291" s="41">
        <v>0.98099999999999998</v>
      </c>
      <c r="T291" s="2">
        <v>41</v>
      </c>
      <c r="U291" s="2">
        <v>4</v>
      </c>
      <c r="V291" s="2">
        <v>49</v>
      </c>
      <c r="W291" s="2">
        <v>6</v>
      </c>
      <c r="X291" s="2"/>
      <c r="Y291" s="46">
        <v>5.8</v>
      </c>
      <c r="Z291" s="46">
        <v>1.4</v>
      </c>
      <c r="AA291" s="56"/>
      <c r="AC291" s="39">
        <v>36</v>
      </c>
      <c r="AD291" s="39">
        <v>432</v>
      </c>
      <c r="AE291" s="2">
        <v>8648</v>
      </c>
      <c r="AF291" s="2">
        <v>49221</v>
      </c>
      <c r="AG291" s="2">
        <f t="shared" si="195"/>
        <v>57869</v>
      </c>
      <c r="AH291" s="3">
        <f t="shared" si="194"/>
        <v>0.3982442655447227</v>
      </c>
      <c r="AI291" s="3">
        <f t="shared" si="196"/>
        <v>6.9970468061005708E-2</v>
      </c>
      <c r="AJ291" s="76">
        <f t="shared" si="197"/>
        <v>0.72490909090909095</v>
      </c>
      <c r="AK291" s="77">
        <f t="shared" si="198"/>
        <v>693.73800000000006</v>
      </c>
      <c r="AL291" s="78">
        <f t="shared" si="199"/>
        <v>0.42044727272727278</v>
      </c>
      <c r="AM291" s="79">
        <f t="shared" si="200"/>
        <v>1080.4770000000001</v>
      </c>
      <c r="AN291" s="78">
        <f t="shared" si="201"/>
        <v>0.65483454545454556</v>
      </c>
      <c r="AO291" s="103">
        <f t="shared" si="202"/>
        <v>14406.360000000002</v>
      </c>
    </row>
    <row r="292" spans="2:41" x14ac:dyDescent="0.2">
      <c r="B292" s="1" t="s">
        <v>50</v>
      </c>
      <c r="C292" s="2">
        <v>125727</v>
      </c>
      <c r="D292" s="2">
        <v>4191</v>
      </c>
      <c r="E292" s="2">
        <v>160</v>
      </c>
      <c r="F292" s="2">
        <v>16</v>
      </c>
      <c r="G292" s="2">
        <v>90</v>
      </c>
      <c r="H292" s="2">
        <v>187</v>
      </c>
      <c r="I292" s="2">
        <v>7</v>
      </c>
      <c r="J292" s="2">
        <v>96</v>
      </c>
      <c r="K292" s="2">
        <v>356</v>
      </c>
      <c r="L292" s="2">
        <v>32</v>
      </c>
      <c r="M292" s="2">
        <v>91</v>
      </c>
      <c r="N292" s="3">
        <v>159</v>
      </c>
      <c r="O292" s="3">
        <v>16.600000000000001</v>
      </c>
      <c r="P292" s="41">
        <v>7.1</v>
      </c>
      <c r="Q292" s="41">
        <v>7.5</v>
      </c>
      <c r="R292" s="41">
        <v>1.079</v>
      </c>
      <c r="S292" s="41">
        <v>0.92300000000000004</v>
      </c>
      <c r="T292" s="2">
        <v>61</v>
      </c>
      <c r="U292" s="2">
        <v>3</v>
      </c>
      <c r="V292" s="2">
        <v>69</v>
      </c>
      <c r="W292" s="2">
        <v>8</v>
      </c>
      <c r="X292" s="2"/>
      <c r="Y292" s="46">
        <v>5.0999999999999996</v>
      </c>
      <c r="Z292" s="46">
        <v>2.2000000000000002</v>
      </c>
      <c r="AA292" s="56"/>
      <c r="AC292" s="39">
        <v>46</v>
      </c>
      <c r="AD292" s="39">
        <v>517.5</v>
      </c>
      <c r="AE292" s="2">
        <v>9129</v>
      </c>
      <c r="AF292" s="2">
        <v>45674</v>
      </c>
      <c r="AG292" s="2">
        <f t="shared" si="195"/>
        <v>54803</v>
      </c>
      <c r="AH292" s="3">
        <f t="shared" si="194"/>
        <v>0.36327916835683666</v>
      </c>
      <c r="AI292" s="3">
        <f t="shared" si="196"/>
        <v>7.2609701973323157E-2</v>
      </c>
      <c r="AJ292" s="76">
        <f t="shared" si="197"/>
        <v>0.76200000000000001</v>
      </c>
      <c r="AK292" s="77">
        <f t="shared" si="198"/>
        <v>670.56</v>
      </c>
      <c r="AL292" s="78">
        <f t="shared" si="199"/>
        <v>0.40639999999999998</v>
      </c>
      <c r="AM292" s="79">
        <f t="shared" si="200"/>
        <v>783.71699999999998</v>
      </c>
      <c r="AN292" s="78">
        <f t="shared" si="201"/>
        <v>0.47498000000000001</v>
      </c>
      <c r="AO292" s="103">
        <f t="shared" si="202"/>
        <v>10449.56</v>
      </c>
    </row>
    <row r="293" spans="2:41" x14ac:dyDescent="0.2">
      <c r="B293" s="1" t="s">
        <v>51</v>
      </c>
      <c r="C293" s="2">
        <v>129608</v>
      </c>
      <c r="D293" s="2">
        <v>4181</v>
      </c>
      <c r="E293" s="2">
        <v>208</v>
      </c>
      <c r="F293" s="2">
        <v>18</v>
      </c>
      <c r="G293" s="2">
        <v>91</v>
      </c>
      <c r="H293" s="2">
        <v>278</v>
      </c>
      <c r="I293" s="2">
        <v>6</v>
      </c>
      <c r="J293" s="2">
        <v>98</v>
      </c>
      <c r="K293" s="2">
        <v>505</v>
      </c>
      <c r="L293" s="2">
        <v>36</v>
      </c>
      <c r="M293" s="2">
        <v>93</v>
      </c>
      <c r="N293" s="3">
        <v>179</v>
      </c>
      <c r="O293" s="3">
        <v>16.2</v>
      </c>
      <c r="P293" s="41">
        <v>7.2</v>
      </c>
      <c r="Q293" s="41">
        <v>7.5</v>
      </c>
      <c r="R293" s="41">
        <v>1.359</v>
      </c>
      <c r="S293" s="41">
        <v>1.19</v>
      </c>
      <c r="T293" s="2">
        <v>32</v>
      </c>
      <c r="U293" s="2">
        <v>3</v>
      </c>
      <c r="V293" s="2">
        <v>38</v>
      </c>
      <c r="W293" s="2">
        <v>5</v>
      </c>
      <c r="X293" s="2"/>
      <c r="Y293" s="46">
        <v>5.7</v>
      </c>
      <c r="Z293" s="46">
        <v>1.7</v>
      </c>
      <c r="AA293" s="56"/>
      <c r="AC293" s="39">
        <v>40</v>
      </c>
      <c r="AD293" s="39">
        <v>380.5</v>
      </c>
      <c r="AE293" s="2">
        <v>9065</v>
      </c>
      <c r="AF293" s="2">
        <v>47123</v>
      </c>
      <c r="AG293" s="2">
        <f t="shared" si="195"/>
        <v>56188</v>
      </c>
      <c r="AH293" s="3">
        <f t="shared" si="194"/>
        <v>0.36358095179309918</v>
      </c>
      <c r="AI293" s="3">
        <f t="shared" si="196"/>
        <v>6.9941670267267456E-2</v>
      </c>
      <c r="AJ293" s="76">
        <f t="shared" si="197"/>
        <v>0.76018181818181818</v>
      </c>
      <c r="AK293" s="77">
        <f t="shared" si="198"/>
        <v>869.64800000000002</v>
      </c>
      <c r="AL293" s="78">
        <f t="shared" si="199"/>
        <v>0.52705939393939394</v>
      </c>
      <c r="AM293" s="79">
        <f t="shared" si="200"/>
        <v>1162.318</v>
      </c>
      <c r="AN293" s="78">
        <f t="shared" si="201"/>
        <v>0.70443515151515146</v>
      </c>
      <c r="AO293" s="103">
        <f t="shared" si="202"/>
        <v>15497.573333333334</v>
      </c>
    </row>
    <row r="294" spans="2:41" x14ac:dyDescent="0.2">
      <c r="B294" s="30" t="s">
        <v>52</v>
      </c>
      <c r="C294" s="2">
        <v>141545</v>
      </c>
      <c r="D294" s="2">
        <v>4718</v>
      </c>
      <c r="E294" s="2">
        <v>222</v>
      </c>
      <c r="F294" s="2">
        <v>23</v>
      </c>
      <c r="G294" s="2">
        <v>90</v>
      </c>
      <c r="H294" s="2">
        <v>309</v>
      </c>
      <c r="I294" s="2">
        <v>10</v>
      </c>
      <c r="J294" s="2">
        <v>97</v>
      </c>
      <c r="K294" s="2">
        <v>509</v>
      </c>
      <c r="L294" s="2">
        <v>42</v>
      </c>
      <c r="M294" s="2">
        <v>92</v>
      </c>
      <c r="N294" s="3">
        <v>148</v>
      </c>
      <c r="O294" s="3">
        <v>15.8</v>
      </c>
      <c r="P294" s="41">
        <v>7.1</v>
      </c>
      <c r="Q294" s="41">
        <v>7.4</v>
      </c>
      <c r="R294" s="41">
        <v>1.133</v>
      </c>
      <c r="S294" s="41">
        <v>1.2050000000000001</v>
      </c>
      <c r="T294" s="2">
        <v>50</v>
      </c>
      <c r="U294" s="2">
        <v>5</v>
      </c>
      <c r="V294" s="2">
        <v>58</v>
      </c>
      <c r="W294" s="2">
        <v>11</v>
      </c>
      <c r="X294" s="2"/>
      <c r="Y294" s="46">
        <v>5.9</v>
      </c>
      <c r="Z294" s="46">
        <v>4.4000000000000004</v>
      </c>
      <c r="AA294" s="56"/>
      <c r="AC294" s="39">
        <v>24</v>
      </c>
      <c r="AD294" s="39">
        <v>235.5</v>
      </c>
      <c r="AE294" s="2">
        <v>10450</v>
      </c>
      <c r="AF294" s="2">
        <v>43814</v>
      </c>
      <c r="AG294" s="2">
        <f t="shared" si="195"/>
        <v>54264</v>
      </c>
      <c r="AH294" s="3">
        <f t="shared" si="194"/>
        <v>0.30954113532798755</v>
      </c>
      <c r="AI294" s="3">
        <f t="shared" si="196"/>
        <v>7.3828111201384716E-2</v>
      </c>
      <c r="AJ294" s="76">
        <f t="shared" si="197"/>
        <v>0.85781818181818181</v>
      </c>
      <c r="AK294" s="77">
        <f t="shared" si="198"/>
        <v>1047.396</v>
      </c>
      <c r="AL294" s="78">
        <f t="shared" si="199"/>
        <v>0.63478545454545454</v>
      </c>
      <c r="AM294" s="79">
        <f t="shared" si="200"/>
        <v>1457.8620000000001</v>
      </c>
      <c r="AN294" s="78">
        <f t="shared" si="201"/>
        <v>0.88355272727272727</v>
      </c>
      <c r="AO294" s="103">
        <f t="shared" si="202"/>
        <v>19438.16</v>
      </c>
    </row>
    <row r="295" spans="2:41" ht="13.5" thickBot="1" x14ac:dyDescent="0.25">
      <c r="B295" s="32" t="s">
        <v>53</v>
      </c>
      <c r="C295" s="2">
        <v>134061</v>
      </c>
      <c r="D295" s="2">
        <v>4325</v>
      </c>
      <c r="E295" s="2">
        <v>176</v>
      </c>
      <c r="F295" s="2">
        <v>8</v>
      </c>
      <c r="G295" s="2">
        <v>95</v>
      </c>
      <c r="H295" s="2">
        <v>258</v>
      </c>
      <c r="I295" s="2">
        <v>10</v>
      </c>
      <c r="J295" s="2">
        <v>96</v>
      </c>
      <c r="K295" s="2">
        <v>455</v>
      </c>
      <c r="L295" s="2">
        <v>33</v>
      </c>
      <c r="M295" s="2">
        <v>93</v>
      </c>
      <c r="N295" s="3">
        <v>99</v>
      </c>
      <c r="O295" s="3">
        <v>18.2</v>
      </c>
      <c r="P295" s="41">
        <v>7.1</v>
      </c>
      <c r="Q295" s="41">
        <v>7.4</v>
      </c>
      <c r="R295" s="41">
        <v>1.3460000000000001</v>
      </c>
      <c r="S295" s="41">
        <v>1.0640000000000001</v>
      </c>
      <c r="T295" s="2">
        <v>41</v>
      </c>
      <c r="U295" s="2">
        <v>6</v>
      </c>
      <c r="V295" s="2">
        <v>61</v>
      </c>
      <c r="W295" s="2">
        <v>12</v>
      </c>
      <c r="X295" s="2"/>
      <c r="Y295" s="46">
        <v>6.5</v>
      </c>
      <c r="Z295" s="46">
        <v>1.8</v>
      </c>
      <c r="AA295" s="56"/>
      <c r="AC295" s="40">
        <v>33</v>
      </c>
      <c r="AD295" s="40">
        <v>285</v>
      </c>
      <c r="AE295" s="2">
        <v>9595</v>
      </c>
      <c r="AF295" s="2">
        <v>47699</v>
      </c>
      <c r="AG295" s="2">
        <f t="shared" si="195"/>
        <v>57294</v>
      </c>
      <c r="AH295" s="3">
        <f t="shared" si="194"/>
        <v>0.35580071758378651</v>
      </c>
      <c r="AI295" s="3">
        <f t="shared" si="196"/>
        <v>7.1571896375530547E-2</v>
      </c>
      <c r="AJ295" s="76">
        <f t="shared" si="197"/>
        <v>0.78636363636363638</v>
      </c>
      <c r="AK295" s="77">
        <f t="shared" si="198"/>
        <v>761.2</v>
      </c>
      <c r="AL295" s="78">
        <f t="shared" si="199"/>
        <v>0.46133333333333337</v>
      </c>
      <c r="AM295" s="79">
        <f t="shared" si="200"/>
        <v>1115.8499999999999</v>
      </c>
      <c r="AN295" s="78">
        <f t="shared" si="201"/>
        <v>0.67627272727272725</v>
      </c>
      <c r="AO295" s="103">
        <f t="shared" si="202"/>
        <v>14878</v>
      </c>
    </row>
    <row r="296" spans="2:41" ht="13.5" thickTop="1" x14ac:dyDescent="0.2">
      <c r="B296" s="31" t="s">
        <v>119</v>
      </c>
      <c r="C296" s="45">
        <f>SUM(C284:C295)</f>
        <v>1402106</v>
      </c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>
        <f>SUM(N284:N295)</f>
        <v>1920.29</v>
      </c>
      <c r="O296" s="6"/>
      <c r="P296" s="35"/>
      <c r="Q296" s="35"/>
      <c r="R296" s="35"/>
      <c r="S296" s="35"/>
      <c r="T296" s="6"/>
      <c r="U296" s="6"/>
      <c r="V296" s="6"/>
      <c r="W296" s="6"/>
      <c r="X296" s="6"/>
      <c r="Y296" s="6"/>
      <c r="Z296" s="6"/>
      <c r="AA296" s="13"/>
      <c r="AC296" s="6">
        <f>SUM(AC284:AC295)</f>
        <v>441</v>
      </c>
      <c r="AD296" s="6">
        <f>SUM(AD284:AD295)</f>
        <v>4306.8</v>
      </c>
      <c r="AE296" s="6">
        <f t="shared" ref="AE296:AG296" si="203">SUM(AE284:AE295)</f>
        <v>102620</v>
      </c>
      <c r="AF296" s="6">
        <f t="shared" si="203"/>
        <v>583259</v>
      </c>
      <c r="AG296" s="6">
        <f t="shared" si="203"/>
        <v>685879</v>
      </c>
      <c r="AH296" s="35"/>
      <c r="AI296" s="35">
        <f t="shared" ref="AI296" si="204">SUM(AI284:AI295)</f>
        <v>0.88033150495030954</v>
      </c>
      <c r="AJ296" s="80"/>
      <c r="AK296" s="81"/>
      <c r="AL296" s="82"/>
      <c r="AM296" s="83"/>
      <c r="AN296" s="82"/>
      <c r="AO296" s="104"/>
    </row>
    <row r="297" spans="2:41" ht="13.5" thickBot="1" x14ac:dyDescent="0.25">
      <c r="B297" s="7" t="s">
        <v>120</v>
      </c>
      <c r="C297" s="8">
        <f>AVERAGE(C284:C295)</f>
        <v>116842.16666666667</v>
      </c>
      <c r="D297" s="8">
        <f t="shared" ref="D297:O297" si="205">AVERAGE(D284:D295)</f>
        <v>3838.6666666666665</v>
      </c>
      <c r="E297" s="8">
        <f t="shared" si="205"/>
        <v>237.08333333333334</v>
      </c>
      <c r="F297" s="8">
        <f>AVERAGE(F284:F295)</f>
        <v>16.833333333333332</v>
      </c>
      <c r="G297" s="8">
        <f>AVERAGE(G284:G295)</f>
        <v>92.5</v>
      </c>
      <c r="H297" s="8">
        <f>AVERAGE(H284:H295)</f>
        <v>315.25</v>
      </c>
      <c r="I297" s="8">
        <f>AVERAGE(I284:I295)</f>
        <v>8.5</v>
      </c>
      <c r="J297" s="8">
        <f>AVERAGE(J284:J295)</f>
        <v>97.166666666666671</v>
      </c>
      <c r="K297" s="8">
        <f t="shared" si="205"/>
        <v>552.66666666666663</v>
      </c>
      <c r="L297" s="8">
        <f>AVERAGE(L284:L295)</f>
        <v>36.333333333333336</v>
      </c>
      <c r="M297" s="8">
        <f>AVERAGE(M284:M295)</f>
        <v>93.25</v>
      </c>
      <c r="N297" s="8">
        <f t="shared" si="205"/>
        <v>160.02416666666667</v>
      </c>
      <c r="O297" s="8">
        <f t="shared" si="205"/>
        <v>16.244166666666665</v>
      </c>
      <c r="P297" s="33">
        <f t="shared" ref="P297:W297" si="206">AVERAGE(P284:P295)</f>
        <v>7.3</v>
      </c>
      <c r="Q297" s="33">
        <f t="shared" si="206"/>
        <v>7.583333333333333</v>
      </c>
      <c r="R297" s="33">
        <f t="shared" si="206"/>
        <v>1.6797499999999996</v>
      </c>
      <c r="S297" s="33">
        <f t="shared" si="206"/>
        <v>1.4864166666666667</v>
      </c>
      <c r="T297" s="8">
        <f>AVERAGE(T284:T295)</f>
        <v>49</v>
      </c>
      <c r="U297" s="8">
        <f>AVERAGE(U284:U295)</f>
        <v>5.916666666666667</v>
      </c>
      <c r="V297" s="8">
        <f t="shared" si="206"/>
        <v>59.545454545454547</v>
      </c>
      <c r="W297" s="8">
        <f t="shared" si="206"/>
        <v>10.272727272727273</v>
      </c>
      <c r="X297" s="8"/>
      <c r="Y297" s="33">
        <f>AVERAGE(Y284:Y295)</f>
        <v>6.916666666666667</v>
      </c>
      <c r="Z297" s="33">
        <f>AVERAGE(Z284:Z295)</f>
        <v>2.3749999999999996</v>
      </c>
      <c r="AA297" s="55"/>
      <c r="AC297" s="8"/>
      <c r="AD297" s="8"/>
      <c r="AE297" s="8">
        <f>AVERAGE(AE284:AE295)</f>
        <v>8551.6666666666661</v>
      </c>
      <c r="AF297" s="8">
        <f>AVERAGE(AF284:AF295)</f>
        <v>48604.916666666664</v>
      </c>
      <c r="AG297" s="8">
        <f>AVERAGE(AG284:AG295)</f>
        <v>57156.583333333336</v>
      </c>
      <c r="AH297" s="33">
        <f>AVERAGE(AH284:AH295)</f>
        <v>0.42462416187605906</v>
      </c>
      <c r="AI297" s="33">
        <f t="shared" ref="AI297" si="207">AVERAGE(AI284:AI295)</f>
        <v>7.3360958745859128E-2</v>
      </c>
      <c r="AJ297" s="84">
        <f t="shared" ref="AJ297" si="208">D297/$D$2</f>
        <v>0.69793939393939386</v>
      </c>
      <c r="AK297" s="85">
        <f t="shared" ref="AK297" si="209">(D297*E297)/1000</f>
        <v>910.08388888888885</v>
      </c>
      <c r="AL297" s="86">
        <f t="shared" si="199"/>
        <v>0.5515659932659932</v>
      </c>
      <c r="AM297" s="87">
        <f t="shared" ref="AM297" si="210">(D297*H297)/1000</f>
        <v>1210.1396666666665</v>
      </c>
      <c r="AN297" s="86">
        <f t="shared" si="201"/>
        <v>0.73341797979797962</v>
      </c>
      <c r="AO297" s="105">
        <f>AVERAGE(AO284:AO295)</f>
        <v>15912.271111111111</v>
      </c>
    </row>
    <row r="298" spans="2:41" ht="13.5" thickTop="1" x14ac:dyDescent="0.2"/>
    <row r="300" spans="2:41" ht="13.5" thickBot="1" x14ac:dyDescent="0.25"/>
    <row r="301" spans="2:41" ht="13.5" thickTop="1" x14ac:dyDescent="0.2">
      <c r="B301" s="19" t="s">
        <v>5</v>
      </c>
      <c r="C301" s="20" t="s">
        <v>6</v>
      </c>
      <c r="D301" s="20" t="s">
        <v>6</v>
      </c>
      <c r="E301" s="20" t="s">
        <v>7</v>
      </c>
      <c r="F301" s="20" t="s">
        <v>8</v>
      </c>
      <c r="G301" s="42" t="s">
        <v>2</v>
      </c>
      <c r="H301" s="20" t="s">
        <v>9</v>
      </c>
      <c r="I301" s="20" t="s">
        <v>10</v>
      </c>
      <c r="J301" s="42" t="s">
        <v>3</v>
      </c>
      <c r="K301" s="20" t="s">
        <v>11</v>
      </c>
      <c r="L301" s="20" t="s">
        <v>12</v>
      </c>
      <c r="M301" s="42" t="s">
        <v>13</v>
      </c>
      <c r="N301" s="20" t="s">
        <v>15</v>
      </c>
      <c r="O301" s="21" t="s">
        <v>16</v>
      </c>
      <c r="P301" s="20" t="s">
        <v>66</v>
      </c>
      <c r="Q301" s="20" t="s">
        <v>67</v>
      </c>
      <c r="R301" s="20" t="s">
        <v>68</v>
      </c>
      <c r="S301" s="20" t="s">
        <v>69</v>
      </c>
      <c r="T301" s="20" t="s">
        <v>103</v>
      </c>
      <c r="U301" s="20" t="s">
        <v>104</v>
      </c>
      <c r="V301" s="20" t="s">
        <v>105</v>
      </c>
      <c r="W301" s="20" t="s">
        <v>106</v>
      </c>
      <c r="X301" s="20"/>
      <c r="Y301" s="20" t="s">
        <v>113</v>
      </c>
      <c r="Z301" s="20" t="s">
        <v>114</v>
      </c>
      <c r="AA301" s="20"/>
      <c r="AB301" s="20" t="s">
        <v>121</v>
      </c>
      <c r="AC301" s="108" t="s">
        <v>56</v>
      </c>
      <c r="AD301" s="109"/>
      <c r="AE301" s="21" t="s">
        <v>70</v>
      </c>
      <c r="AF301" s="21" t="s">
        <v>71</v>
      </c>
      <c r="AG301" s="21" t="s">
        <v>39</v>
      </c>
      <c r="AH301" s="21" t="s">
        <v>14</v>
      </c>
      <c r="AI301" s="21" t="s">
        <v>70</v>
      </c>
      <c r="AJ301" s="68" t="s">
        <v>72</v>
      </c>
      <c r="AK301" s="69" t="s">
        <v>73</v>
      </c>
      <c r="AL301" s="70" t="s">
        <v>74</v>
      </c>
      <c r="AM301" s="71" t="s">
        <v>72</v>
      </c>
      <c r="AN301" s="70" t="s">
        <v>72</v>
      </c>
      <c r="AO301" s="68" t="s">
        <v>156</v>
      </c>
    </row>
    <row r="302" spans="2:41" ht="13.5" thickBot="1" x14ac:dyDescent="0.25">
      <c r="B302" s="15" t="s">
        <v>122</v>
      </c>
      <c r="C302" s="16" t="s">
        <v>18</v>
      </c>
      <c r="D302" s="17" t="s">
        <v>19</v>
      </c>
      <c r="E302" s="16" t="s">
        <v>20</v>
      </c>
      <c r="F302" s="16" t="s">
        <v>20</v>
      </c>
      <c r="G302" s="43" t="s">
        <v>21</v>
      </c>
      <c r="H302" s="16" t="s">
        <v>20</v>
      </c>
      <c r="I302" s="16" t="s">
        <v>20</v>
      </c>
      <c r="J302" s="43" t="s">
        <v>21</v>
      </c>
      <c r="K302" s="16" t="s">
        <v>20</v>
      </c>
      <c r="L302" s="16" t="s">
        <v>20</v>
      </c>
      <c r="M302" s="43" t="s">
        <v>21</v>
      </c>
      <c r="N302" s="16" t="s">
        <v>23</v>
      </c>
      <c r="O302" s="18" t="s">
        <v>24</v>
      </c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37" t="s">
        <v>58</v>
      </c>
      <c r="AD302" s="37" t="s">
        <v>59</v>
      </c>
      <c r="AE302" s="17" t="s">
        <v>41</v>
      </c>
      <c r="AF302" s="17" t="s">
        <v>41</v>
      </c>
      <c r="AG302" s="17" t="s">
        <v>41</v>
      </c>
      <c r="AH302" s="17" t="s">
        <v>22</v>
      </c>
      <c r="AI302" s="17" t="s">
        <v>22</v>
      </c>
      <c r="AJ302" s="72" t="s">
        <v>6</v>
      </c>
      <c r="AK302" s="73" t="s">
        <v>76</v>
      </c>
      <c r="AL302" s="74" t="s">
        <v>77</v>
      </c>
      <c r="AM302" s="75" t="s">
        <v>78</v>
      </c>
      <c r="AN302" s="74" t="s">
        <v>79</v>
      </c>
      <c r="AO302" s="72" t="s">
        <v>157</v>
      </c>
    </row>
    <row r="303" spans="2:41" ht="13.5" thickTop="1" x14ac:dyDescent="0.2">
      <c r="B303" s="1" t="s">
        <v>42</v>
      </c>
      <c r="C303" s="2">
        <v>121300</v>
      </c>
      <c r="D303" s="2">
        <v>3913</v>
      </c>
      <c r="E303" s="2">
        <v>196</v>
      </c>
      <c r="F303" s="2">
        <v>7</v>
      </c>
      <c r="G303" s="2">
        <v>96</v>
      </c>
      <c r="H303" s="2">
        <v>290</v>
      </c>
      <c r="I303" s="2">
        <v>12</v>
      </c>
      <c r="J303" s="2">
        <v>96</v>
      </c>
      <c r="K303" s="2">
        <v>558</v>
      </c>
      <c r="L303" s="2">
        <v>41</v>
      </c>
      <c r="M303" s="2">
        <v>93</v>
      </c>
      <c r="N303" s="4">
        <v>149</v>
      </c>
      <c r="O303" s="3">
        <v>16.600000000000001</v>
      </c>
      <c r="P303" s="41">
        <v>7.2</v>
      </c>
      <c r="Q303" s="41">
        <v>7.3</v>
      </c>
      <c r="R303" s="41">
        <v>1.4359999999999999</v>
      </c>
      <c r="S303" s="41">
        <v>1.2270000000000001</v>
      </c>
      <c r="T303" s="2">
        <v>61</v>
      </c>
      <c r="U303" s="2">
        <v>12</v>
      </c>
      <c r="V303" s="2">
        <v>74</v>
      </c>
      <c r="W303" s="2">
        <v>9</v>
      </c>
      <c r="X303" s="2"/>
      <c r="Y303" s="46">
        <v>7.8</v>
      </c>
      <c r="Z303" s="46">
        <v>0.9</v>
      </c>
      <c r="AA303" s="46"/>
      <c r="AB303" s="41"/>
      <c r="AC303" s="38">
        <v>42</v>
      </c>
      <c r="AD303" s="38">
        <v>379</v>
      </c>
      <c r="AE303" s="2">
        <v>8583</v>
      </c>
      <c r="AF303" s="2">
        <v>52364</v>
      </c>
      <c r="AG303" s="2">
        <f>AE303+AF303</f>
        <v>60947</v>
      </c>
      <c r="AH303" s="3">
        <f t="shared" ref="AH303:AH314" si="211">AF303/C303</f>
        <v>0.43169002473206924</v>
      </c>
      <c r="AI303" s="3">
        <f>AE303/C303</f>
        <v>7.0758450123660346E-2</v>
      </c>
      <c r="AJ303" s="76">
        <f>D303/$D$2</f>
        <v>0.71145454545454545</v>
      </c>
      <c r="AK303" s="77">
        <f>(D303*E303)/1000</f>
        <v>766.94799999999998</v>
      </c>
      <c r="AL303" s="78">
        <f>(AK303)/$F$3</f>
        <v>0.46481696969696967</v>
      </c>
      <c r="AM303" s="79">
        <f>(D303*H303)/1000</f>
        <v>1134.77</v>
      </c>
      <c r="AN303" s="78">
        <f>(AM303)/$H$3</f>
        <v>0.68773939393939398</v>
      </c>
      <c r="AO303" s="103">
        <f>(0.8*D303*H303)/60</f>
        <v>15130.266666666666</v>
      </c>
    </row>
    <row r="304" spans="2:41" x14ac:dyDescent="0.2">
      <c r="B304" s="1" t="s">
        <v>43</v>
      </c>
      <c r="C304" s="2">
        <v>98388</v>
      </c>
      <c r="D304" s="2">
        <v>3514</v>
      </c>
      <c r="E304" s="2">
        <v>186</v>
      </c>
      <c r="F304" s="2">
        <v>17</v>
      </c>
      <c r="G304" s="2">
        <v>91</v>
      </c>
      <c r="H304" s="2">
        <v>315</v>
      </c>
      <c r="I304" s="2">
        <v>9</v>
      </c>
      <c r="J304" s="2">
        <v>97</v>
      </c>
      <c r="K304" s="2">
        <v>575</v>
      </c>
      <c r="L304" s="2">
        <v>43</v>
      </c>
      <c r="M304" s="2">
        <v>93</v>
      </c>
      <c r="N304" s="3">
        <v>182</v>
      </c>
      <c r="O304" s="3">
        <v>16.2</v>
      </c>
      <c r="P304" s="41">
        <v>7.4</v>
      </c>
      <c r="Q304" s="41">
        <v>7.4</v>
      </c>
      <c r="R304" s="41">
        <v>1.292</v>
      </c>
      <c r="S304" s="41">
        <v>1.0940000000000001</v>
      </c>
      <c r="T304" s="2">
        <v>56</v>
      </c>
      <c r="U304" s="2">
        <v>13</v>
      </c>
      <c r="V304" s="2">
        <v>66</v>
      </c>
      <c r="W304" s="2">
        <v>8</v>
      </c>
      <c r="X304" s="2"/>
      <c r="Y304" s="46">
        <v>6.4</v>
      </c>
      <c r="Z304" s="46">
        <v>0.9</v>
      </c>
      <c r="AA304" s="46"/>
      <c r="AB304" s="41">
        <v>2.57</v>
      </c>
      <c r="AC304" s="39">
        <v>36</v>
      </c>
      <c r="AD304" s="39">
        <v>377</v>
      </c>
      <c r="AE304" s="2">
        <v>7473</v>
      </c>
      <c r="AF304" s="2">
        <v>50085</v>
      </c>
      <c r="AG304" s="2">
        <f t="shared" ref="AG304:AG314" si="212">AE304+AF304</f>
        <v>57558</v>
      </c>
      <c r="AH304" s="3">
        <f t="shared" si="211"/>
        <v>0.50905598243688255</v>
      </c>
      <c r="AI304" s="3">
        <f t="shared" ref="AI304:AI314" si="213">AE304/C304</f>
        <v>7.5954384681058668E-2</v>
      </c>
      <c r="AJ304" s="76">
        <f t="shared" ref="AJ304:AJ314" si="214">D304/$D$2</f>
        <v>0.63890909090909087</v>
      </c>
      <c r="AK304" s="77">
        <f t="shared" ref="AK304:AK314" si="215">(D304*E304)/1000</f>
        <v>653.60400000000004</v>
      </c>
      <c r="AL304" s="78">
        <f t="shared" ref="AL304:AL316" si="216">(AK304)/$F$3</f>
        <v>0.3961236363636364</v>
      </c>
      <c r="AM304" s="79">
        <f t="shared" ref="AM304:AM314" si="217">(D304*H304)/1000</f>
        <v>1106.9100000000001</v>
      </c>
      <c r="AN304" s="78">
        <f t="shared" ref="AN304:AN316" si="218">(AM304)/$H$3</f>
        <v>0.67085454545454548</v>
      </c>
      <c r="AO304" s="103">
        <f t="shared" ref="AO304:AO314" si="219">(0.8*D304*H304)/60</f>
        <v>14758.800000000001</v>
      </c>
    </row>
    <row r="305" spans="2:41" x14ac:dyDescent="0.2">
      <c r="B305" s="1" t="s">
        <v>44</v>
      </c>
      <c r="C305" s="2">
        <v>142435</v>
      </c>
      <c r="D305" s="2">
        <v>4595</v>
      </c>
      <c r="E305" s="2">
        <v>205</v>
      </c>
      <c r="F305" s="2">
        <v>21</v>
      </c>
      <c r="G305" s="2">
        <v>90</v>
      </c>
      <c r="H305" s="2">
        <v>280</v>
      </c>
      <c r="I305" s="2">
        <v>11</v>
      </c>
      <c r="J305" s="2">
        <v>96</v>
      </c>
      <c r="K305" s="2">
        <v>510</v>
      </c>
      <c r="L305" s="2">
        <v>43</v>
      </c>
      <c r="M305" s="2">
        <v>92</v>
      </c>
      <c r="N305" s="3">
        <v>191.42</v>
      </c>
      <c r="O305" s="3">
        <v>15.94</v>
      </c>
      <c r="P305" s="41">
        <v>7.3</v>
      </c>
      <c r="Q305" s="41">
        <v>7.5</v>
      </c>
      <c r="R305" s="41">
        <v>0.96599999999999997</v>
      </c>
      <c r="S305" s="41">
        <v>0.86199999999999999</v>
      </c>
      <c r="T305" s="2">
        <v>35</v>
      </c>
      <c r="U305" s="2">
        <v>5</v>
      </c>
      <c r="V305" s="2">
        <v>44</v>
      </c>
      <c r="W305" s="2">
        <v>10</v>
      </c>
      <c r="X305" s="2"/>
      <c r="Y305" s="46">
        <v>4.9000000000000004</v>
      </c>
      <c r="Z305" s="46">
        <v>1.3</v>
      </c>
      <c r="AA305" s="46"/>
      <c r="AB305" s="41">
        <v>3.43</v>
      </c>
      <c r="AC305" s="39">
        <v>34</v>
      </c>
      <c r="AD305" s="39">
        <v>383</v>
      </c>
      <c r="AE305" s="2">
        <v>11247</v>
      </c>
      <c r="AF305" s="2">
        <v>54132</v>
      </c>
      <c r="AG305" s="2">
        <f t="shared" si="212"/>
        <v>65379</v>
      </c>
      <c r="AH305" s="3">
        <f t="shared" si="211"/>
        <v>0.38004703900024572</v>
      </c>
      <c r="AI305" s="3">
        <f t="shared" si="213"/>
        <v>7.896233369607189E-2</v>
      </c>
      <c r="AJ305" s="76">
        <f t="shared" si="214"/>
        <v>0.83545454545454545</v>
      </c>
      <c r="AK305" s="77">
        <f t="shared" si="215"/>
        <v>941.97500000000002</v>
      </c>
      <c r="AL305" s="78">
        <f t="shared" si="216"/>
        <v>0.5708939393939394</v>
      </c>
      <c r="AM305" s="79">
        <f t="shared" si="217"/>
        <v>1286.5999999999999</v>
      </c>
      <c r="AN305" s="78">
        <f t="shared" si="218"/>
        <v>0.77975757575757565</v>
      </c>
      <c r="AO305" s="103">
        <f t="shared" si="219"/>
        <v>17154.666666666668</v>
      </c>
    </row>
    <row r="306" spans="2:41" x14ac:dyDescent="0.2">
      <c r="B306" s="1" t="s">
        <v>45</v>
      </c>
      <c r="C306" s="2">
        <v>216250</v>
      </c>
      <c r="D306" s="2">
        <v>7208</v>
      </c>
      <c r="E306" s="2">
        <v>116</v>
      </c>
      <c r="F306" s="2">
        <v>17</v>
      </c>
      <c r="G306" s="2">
        <v>86</v>
      </c>
      <c r="H306" s="2">
        <v>113</v>
      </c>
      <c r="I306" s="2">
        <v>11</v>
      </c>
      <c r="J306" s="2">
        <v>91</v>
      </c>
      <c r="K306" s="2">
        <v>247</v>
      </c>
      <c r="L306" s="2">
        <v>29</v>
      </c>
      <c r="M306" s="2">
        <v>88</v>
      </c>
      <c r="N306" s="3">
        <v>155.54</v>
      </c>
      <c r="O306" s="3">
        <v>16.75</v>
      </c>
      <c r="P306" s="41">
        <v>7.4</v>
      </c>
      <c r="Q306" s="41">
        <v>7.6</v>
      </c>
      <c r="R306" s="41">
        <v>1.026</v>
      </c>
      <c r="S306" s="41">
        <v>0.96099999999999997</v>
      </c>
      <c r="T306" s="2">
        <v>19.8</v>
      </c>
      <c r="U306" s="2">
        <v>2</v>
      </c>
      <c r="V306" s="2">
        <v>22.8</v>
      </c>
      <c r="W306" s="2">
        <v>6</v>
      </c>
      <c r="X306" s="2"/>
      <c r="Y306" s="46">
        <v>3.2</v>
      </c>
      <c r="Z306" s="46">
        <v>1</v>
      </c>
      <c r="AA306" s="46"/>
      <c r="AB306" s="41">
        <v>1.36</v>
      </c>
      <c r="AC306" s="39">
        <v>57</v>
      </c>
      <c r="AD306" s="39">
        <v>521</v>
      </c>
      <c r="AE306" s="2">
        <v>17029</v>
      </c>
      <c r="AF306" s="2">
        <v>52900</v>
      </c>
      <c r="AG306" s="2">
        <f t="shared" si="212"/>
        <v>69929</v>
      </c>
      <c r="AH306" s="3">
        <f t="shared" si="211"/>
        <v>0.24462427745664739</v>
      </c>
      <c r="AI306" s="3">
        <f t="shared" si="213"/>
        <v>7.8746820809248552E-2</v>
      </c>
      <c r="AJ306" s="76">
        <f t="shared" si="214"/>
        <v>1.3105454545454545</v>
      </c>
      <c r="AK306" s="77">
        <f t="shared" si="215"/>
        <v>836.12800000000004</v>
      </c>
      <c r="AL306" s="78">
        <f t="shared" si="216"/>
        <v>0.50674424242424243</v>
      </c>
      <c r="AM306" s="79">
        <f t="shared" si="217"/>
        <v>814.50400000000002</v>
      </c>
      <c r="AN306" s="78">
        <f t="shared" si="218"/>
        <v>0.4936387878787879</v>
      </c>
      <c r="AO306" s="103">
        <f t="shared" si="219"/>
        <v>10860.053333333335</v>
      </c>
    </row>
    <row r="307" spans="2:41" x14ac:dyDescent="0.2">
      <c r="B307" s="1" t="s">
        <v>46</v>
      </c>
      <c r="C307" s="2">
        <v>200676</v>
      </c>
      <c r="D307" s="2">
        <v>6473</v>
      </c>
      <c r="E307" s="2">
        <v>177</v>
      </c>
      <c r="F307" s="2">
        <v>12</v>
      </c>
      <c r="G307" s="2">
        <v>93</v>
      </c>
      <c r="H307" s="2">
        <v>220</v>
      </c>
      <c r="I307" s="2">
        <v>7</v>
      </c>
      <c r="J307" s="2">
        <v>97</v>
      </c>
      <c r="K307" s="2">
        <v>362</v>
      </c>
      <c r="L307" s="2">
        <v>28</v>
      </c>
      <c r="M307" s="2">
        <v>92</v>
      </c>
      <c r="N307" s="3">
        <v>150.03</v>
      </c>
      <c r="O307" s="3">
        <v>17</v>
      </c>
      <c r="P307" s="41">
        <v>7.3</v>
      </c>
      <c r="Q307" s="41">
        <v>7.6</v>
      </c>
      <c r="R307" s="41">
        <v>0.97499999999999998</v>
      </c>
      <c r="S307" s="41">
        <v>0.88600000000000001</v>
      </c>
      <c r="T307" s="2">
        <v>24.7</v>
      </c>
      <c r="U307" s="2">
        <v>6</v>
      </c>
      <c r="V307" s="2">
        <v>29.9</v>
      </c>
      <c r="W307" s="2">
        <v>7</v>
      </c>
      <c r="X307" s="2"/>
      <c r="Y307" s="46">
        <v>4.2</v>
      </c>
      <c r="Z307" s="46">
        <v>1</v>
      </c>
      <c r="AA307" s="46"/>
      <c r="AB307" s="41">
        <v>1.44</v>
      </c>
      <c r="AC307" s="39">
        <v>53</v>
      </c>
      <c r="AD307" s="39">
        <v>513.5</v>
      </c>
      <c r="AE307" s="2">
        <v>14909</v>
      </c>
      <c r="AF307" s="2">
        <v>57683</v>
      </c>
      <c r="AG307" s="2">
        <f t="shared" si="212"/>
        <v>72592</v>
      </c>
      <c r="AH307" s="3">
        <f t="shared" si="211"/>
        <v>0.28744344116884929</v>
      </c>
      <c r="AI307" s="3">
        <f t="shared" si="213"/>
        <v>7.429388666307879E-2</v>
      </c>
      <c r="AJ307" s="76">
        <f t="shared" si="214"/>
        <v>1.1769090909090909</v>
      </c>
      <c r="AK307" s="77">
        <f t="shared" si="215"/>
        <v>1145.721</v>
      </c>
      <c r="AL307" s="78">
        <f t="shared" si="216"/>
        <v>0.69437636363636368</v>
      </c>
      <c r="AM307" s="79">
        <f t="shared" si="217"/>
        <v>1424.06</v>
      </c>
      <c r="AN307" s="78">
        <f t="shared" si="218"/>
        <v>0.86306666666666665</v>
      </c>
      <c r="AO307" s="103">
        <f t="shared" si="219"/>
        <v>18987.466666666671</v>
      </c>
    </row>
    <row r="308" spans="2:41" x14ac:dyDescent="0.2">
      <c r="B308" s="1" t="s">
        <v>47</v>
      </c>
      <c r="C308" s="2">
        <v>136225</v>
      </c>
      <c r="D308" s="2">
        <v>4541</v>
      </c>
      <c r="E308" s="2">
        <v>186</v>
      </c>
      <c r="F308" s="2">
        <v>12</v>
      </c>
      <c r="G308" s="2">
        <v>93</v>
      </c>
      <c r="H308" s="2">
        <v>232</v>
      </c>
      <c r="I308" s="2">
        <v>11</v>
      </c>
      <c r="J308" s="2">
        <v>95</v>
      </c>
      <c r="K308" s="2">
        <v>458</v>
      </c>
      <c r="L308" s="2">
        <v>62</v>
      </c>
      <c r="M308" s="2">
        <v>97</v>
      </c>
      <c r="N308" s="3">
        <v>149.56</v>
      </c>
      <c r="O308" s="3">
        <v>18.239999999999998</v>
      </c>
      <c r="P308" s="41">
        <v>7</v>
      </c>
      <c r="Q308" s="41">
        <v>7.5</v>
      </c>
      <c r="R308" s="41">
        <v>1.196</v>
      </c>
      <c r="S308" s="41">
        <v>1.052</v>
      </c>
      <c r="T308" s="2">
        <v>32.4</v>
      </c>
      <c r="U308" s="2">
        <v>2.9</v>
      </c>
      <c r="V308" s="2">
        <v>36.9</v>
      </c>
      <c r="W308" s="2">
        <v>6.8</v>
      </c>
      <c r="X308" s="2"/>
      <c r="Y308" s="46">
        <v>5.5</v>
      </c>
      <c r="Z308" s="46">
        <v>1.2</v>
      </c>
      <c r="AA308" s="46"/>
      <c r="AB308" s="41">
        <v>2.3199999999999998</v>
      </c>
      <c r="AC308" s="39">
        <v>46</v>
      </c>
      <c r="AD308" s="39">
        <v>530.1</v>
      </c>
      <c r="AE308" s="2">
        <v>10306</v>
      </c>
      <c r="AF308" s="2">
        <v>55213</v>
      </c>
      <c r="AG308" s="2">
        <f t="shared" si="212"/>
        <v>65519</v>
      </c>
      <c r="AH308" s="3">
        <f t="shared" si="211"/>
        <v>0.40530739585245001</v>
      </c>
      <c r="AI308" s="3">
        <f t="shared" si="213"/>
        <v>7.5654248485960723E-2</v>
      </c>
      <c r="AJ308" s="76">
        <f t="shared" si="214"/>
        <v>0.82563636363636361</v>
      </c>
      <c r="AK308" s="77">
        <f t="shared" si="215"/>
        <v>844.62599999999998</v>
      </c>
      <c r="AL308" s="78">
        <f t="shared" si="216"/>
        <v>0.51189454545454549</v>
      </c>
      <c r="AM308" s="79">
        <f t="shared" si="217"/>
        <v>1053.5119999999999</v>
      </c>
      <c r="AN308" s="78">
        <f t="shared" si="218"/>
        <v>0.63849212121212118</v>
      </c>
      <c r="AO308" s="103">
        <f t="shared" si="219"/>
        <v>14046.826666666668</v>
      </c>
    </row>
    <row r="309" spans="2:41" x14ac:dyDescent="0.2">
      <c r="B309" s="1" t="s">
        <v>48</v>
      </c>
      <c r="C309" s="2">
        <v>127887</v>
      </c>
      <c r="D309" s="2">
        <v>4125</v>
      </c>
      <c r="E309" s="2">
        <v>185</v>
      </c>
      <c r="F309" s="2">
        <v>10</v>
      </c>
      <c r="G309" s="2">
        <v>94</v>
      </c>
      <c r="H309" s="2">
        <v>356</v>
      </c>
      <c r="I309" s="2">
        <v>12</v>
      </c>
      <c r="J309" s="2">
        <v>97</v>
      </c>
      <c r="K309" s="2">
        <v>480</v>
      </c>
      <c r="L309" s="2">
        <v>31</v>
      </c>
      <c r="M309" s="2">
        <v>94</v>
      </c>
      <c r="N309" s="3">
        <v>173.97</v>
      </c>
      <c r="O309" s="3">
        <v>17.89</v>
      </c>
      <c r="P309" s="41">
        <v>6.9</v>
      </c>
      <c r="Q309" s="41">
        <v>7.3</v>
      </c>
      <c r="R309" s="41">
        <v>1.4019999999999999</v>
      </c>
      <c r="S309" s="41">
        <v>1.2749999999999999</v>
      </c>
      <c r="T309" s="2">
        <v>33.4</v>
      </c>
      <c r="U309" s="2">
        <v>1.8</v>
      </c>
      <c r="V309" s="2">
        <v>35.9</v>
      </c>
      <c r="W309" s="2">
        <v>5.0999999999999996</v>
      </c>
      <c r="X309" s="2"/>
      <c r="Y309" s="46">
        <v>5.9</v>
      </c>
      <c r="Z309" s="46">
        <v>1.2</v>
      </c>
      <c r="AA309" s="46"/>
      <c r="AB309" s="41">
        <v>2.5499999999999998</v>
      </c>
      <c r="AC309" s="39">
        <v>46</v>
      </c>
      <c r="AD309" s="39">
        <v>535</v>
      </c>
      <c r="AE309" s="2">
        <v>9058</v>
      </c>
      <c r="AF309" s="2">
        <v>55831</v>
      </c>
      <c r="AG309" s="2">
        <f t="shared" si="212"/>
        <v>64889</v>
      </c>
      <c r="AH309" s="3">
        <f t="shared" si="211"/>
        <v>0.43656509262082932</v>
      </c>
      <c r="AI309" s="3">
        <f t="shared" si="213"/>
        <v>7.0828152978801601E-2</v>
      </c>
      <c r="AJ309" s="76">
        <f t="shared" si="214"/>
        <v>0.75</v>
      </c>
      <c r="AK309" s="77">
        <f t="shared" si="215"/>
        <v>763.125</v>
      </c>
      <c r="AL309" s="78">
        <f t="shared" si="216"/>
        <v>0.46250000000000002</v>
      </c>
      <c r="AM309" s="79">
        <f t="shared" si="217"/>
        <v>1468.5</v>
      </c>
      <c r="AN309" s="78">
        <f t="shared" si="218"/>
        <v>0.89</v>
      </c>
      <c r="AO309" s="103">
        <f t="shared" si="219"/>
        <v>19580</v>
      </c>
    </row>
    <row r="310" spans="2:41" x14ac:dyDescent="0.2">
      <c r="B310" s="1" t="s">
        <v>49</v>
      </c>
      <c r="C310" s="2">
        <v>122458</v>
      </c>
      <c r="D310" s="2">
        <v>3950</v>
      </c>
      <c r="E310" s="2">
        <v>159</v>
      </c>
      <c r="F310" s="2">
        <v>15</v>
      </c>
      <c r="G310" s="2">
        <v>90</v>
      </c>
      <c r="H310" s="2">
        <v>241</v>
      </c>
      <c r="I310" s="2">
        <v>16</v>
      </c>
      <c r="J310" s="2">
        <v>93</v>
      </c>
      <c r="K310" s="2">
        <v>477</v>
      </c>
      <c r="L310" s="2">
        <v>45</v>
      </c>
      <c r="M310" s="2">
        <v>91</v>
      </c>
      <c r="N310" s="3">
        <v>104.72</v>
      </c>
      <c r="O310" s="3">
        <v>18.98</v>
      </c>
      <c r="P310" s="41">
        <v>6.9</v>
      </c>
      <c r="Q310" s="41">
        <v>7.4</v>
      </c>
      <c r="R310" s="41">
        <v>1.6619999999999999</v>
      </c>
      <c r="S310" s="41">
        <v>1.5109999999999999</v>
      </c>
      <c r="T310" s="2">
        <v>31.9</v>
      </c>
      <c r="U310" s="2">
        <v>8.3000000000000007</v>
      </c>
      <c r="V310" s="2">
        <v>36</v>
      </c>
      <c r="W310" s="2">
        <v>11.1</v>
      </c>
      <c r="X310" s="2"/>
      <c r="Y310" s="46">
        <v>7.8</v>
      </c>
      <c r="Z310" s="46">
        <v>1.4</v>
      </c>
      <c r="AA310" s="46"/>
      <c r="AB310" s="41">
        <v>2.75</v>
      </c>
      <c r="AC310" s="39">
        <v>29</v>
      </c>
      <c r="AD310" s="39">
        <v>288</v>
      </c>
      <c r="AE310" s="2">
        <v>8996</v>
      </c>
      <c r="AF310" s="2">
        <v>49913</v>
      </c>
      <c r="AG310" s="2">
        <f t="shared" si="212"/>
        <v>58909</v>
      </c>
      <c r="AH310" s="3">
        <f t="shared" si="211"/>
        <v>0.40759280732986003</v>
      </c>
      <c r="AI310" s="3">
        <f t="shared" si="213"/>
        <v>7.3461921638439301E-2</v>
      </c>
      <c r="AJ310" s="76">
        <f t="shared" si="214"/>
        <v>0.71818181818181814</v>
      </c>
      <c r="AK310" s="77">
        <f t="shared" si="215"/>
        <v>628.04999999999995</v>
      </c>
      <c r="AL310" s="78">
        <f t="shared" si="216"/>
        <v>0.38063636363636361</v>
      </c>
      <c r="AM310" s="79">
        <f t="shared" si="217"/>
        <v>951.95</v>
      </c>
      <c r="AN310" s="78">
        <f t="shared" si="218"/>
        <v>0.57693939393939397</v>
      </c>
      <c r="AO310" s="103">
        <f t="shared" si="219"/>
        <v>12692.666666666666</v>
      </c>
    </row>
    <row r="311" spans="2:41" x14ac:dyDescent="0.2">
      <c r="B311" s="1" t="s">
        <v>50</v>
      </c>
      <c r="C311" s="2">
        <v>117572</v>
      </c>
      <c r="D311" s="2">
        <v>3919</v>
      </c>
      <c r="E311" s="2">
        <v>173</v>
      </c>
      <c r="F311" s="2">
        <v>17</v>
      </c>
      <c r="G311" s="2">
        <v>90</v>
      </c>
      <c r="H311" s="2">
        <v>230</v>
      </c>
      <c r="I311" s="2">
        <v>12</v>
      </c>
      <c r="J311" s="2">
        <v>95</v>
      </c>
      <c r="K311" s="2">
        <v>381</v>
      </c>
      <c r="L311" s="2">
        <v>34</v>
      </c>
      <c r="M311" s="2">
        <v>91</v>
      </c>
      <c r="N311" s="3">
        <v>147.4</v>
      </c>
      <c r="O311" s="3">
        <v>18.48</v>
      </c>
      <c r="P311" s="41">
        <v>7</v>
      </c>
      <c r="Q311" s="41">
        <v>7.6</v>
      </c>
      <c r="R311" s="41">
        <v>1.8169999999999999</v>
      </c>
      <c r="S311" s="41">
        <v>1.466</v>
      </c>
      <c r="T311" s="2">
        <v>39</v>
      </c>
      <c r="U311" s="2">
        <v>6</v>
      </c>
      <c r="V311" s="2">
        <v>43</v>
      </c>
      <c r="W311" s="2">
        <v>9</v>
      </c>
      <c r="X311" s="2"/>
      <c r="Y311" s="46">
        <v>6.2</v>
      </c>
      <c r="Z311" s="46">
        <v>1.3</v>
      </c>
      <c r="AA311" s="46"/>
      <c r="AB311" s="41">
        <v>3.15</v>
      </c>
      <c r="AC311" s="39">
        <v>42</v>
      </c>
      <c r="AD311" s="39">
        <v>3.35</v>
      </c>
      <c r="AE311" s="2">
        <v>8548</v>
      </c>
      <c r="AF311" s="2">
        <v>45555</v>
      </c>
      <c r="AG311" s="2">
        <f t="shared" si="212"/>
        <v>54103</v>
      </c>
      <c r="AH311" s="3">
        <f t="shared" si="211"/>
        <v>0.38746470248018233</v>
      </c>
      <c r="AI311" s="3">
        <f t="shared" si="213"/>
        <v>7.2704385397883847E-2</v>
      </c>
      <c r="AJ311" s="76">
        <f t="shared" si="214"/>
        <v>0.71254545454545459</v>
      </c>
      <c r="AK311" s="77">
        <f t="shared" si="215"/>
        <v>677.98699999999997</v>
      </c>
      <c r="AL311" s="78">
        <f t="shared" si="216"/>
        <v>0.41090121212121211</v>
      </c>
      <c r="AM311" s="79">
        <f t="shared" si="217"/>
        <v>901.37</v>
      </c>
      <c r="AN311" s="78">
        <f t="shared" si="218"/>
        <v>0.54628484848484848</v>
      </c>
      <c r="AO311" s="103">
        <f t="shared" si="219"/>
        <v>12018.266666666668</v>
      </c>
    </row>
    <row r="312" spans="2:41" x14ac:dyDescent="0.2">
      <c r="B312" s="1" t="s">
        <v>51</v>
      </c>
      <c r="C312" s="2">
        <v>122098</v>
      </c>
      <c r="D312" s="2">
        <v>3939</v>
      </c>
      <c r="E312" s="2">
        <v>271</v>
      </c>
      <c r="F312" s="2">
        <v>17</v>
      </c>
      <c r="G312" s="2">
        <v>94</v>
      </c>
      <c r="H312" s="2">
        <v>244</v>
      </c>
      <c r="I312" s="2">
        <v>7</v>
      </c>
      <c r="J312" s="2">
        <v>97</v>
      </c>
      <c r="K312" s="2">
        <v>506</v>
      </c>
      <c r="L312" s="2">
        <v>34</v>
      </c>
      <c r="M312" s="2">
        <v>93</v>
      </c>
      <c r="N312" s="3">
        <v>197.97</v>
      </c>
      <c r="O312" s="3">
        <v>17.82</v>
      </c>
      <c r="P312" s="41">
        <v>7.2</v>
      </c>
      <c r="Q312" s="41">
        <v>7.5</v>
      </c>
      <c r="R312" s="41">
        <v>1.02</v>
      </c>
      <c r="S312" s="41">
        <v>0.94599999999999995</v>
      </c>
      <c r="T312" s="2">
        <v>37</v>
      </c>
      <c r="U312" s="2">
        <v>6</v>
      </c>
      <c r="V312" s="2">
        <v>47</v>
      </c>
      <c r="W312" s="2">
        <v>10</v>
      </c>
      <c r="X312" s="2"/>
      <c r="Y312" s="46">
        <v>7.2</v>
      </c>
      <c r="Z312" s="46">
        <v>1.1000000000000001</v>
      </c>
      <c r="AA312" s="46"/>
      <c r="AB312" s="41">
        <v>1.23</v>
      </c>
      <c r="AC312" s="39">
        <v>30</v>
      </c>
      <c r="AD312" s="39">
        <v>319</v>
      </c>
      <c r="AE312" s="2">
        <v>9192</v>
      </c>
      <c r="AF312" s="2">
        <v>47971</v>
      </c>
      <c r="AG312" s="2">
        <f t="shared" si="212"/>
        <v>57163</v>
      </c>
      <c r="AH312" s="3">
        <f t="shared" si="211"/>
        <v>0.39288931841635405</v>
      </c>
      <c r="AI312" s="3">
        <f t="shared" si="213"/>
        <v>7.5283788432242954E-2</v>
      </c>
      <c r="AJ312" s="76">
        <f t="shared" si="214"/>
        <v>0.71618181818181814</v>
      </c>
      <c r="AK312" s="77">
        <f t="shared" si="215"/>
        <v>1067.4690000000001</v>
      </c>
      <c r="AL312" s="78">
        <f t="shared" si="216"/>
        <v>0.64695090909090913</v>
      </c>
      <c r="AM312" s="79">
        <f t="shared" si="217"/>
        <v>961.11599999999999</v>
      </c>
      <c r="AN312" s="78">
        <f t="shared" si="218"/>
        <v>0.58249454545454549</v>
      </c>
      <c r="AO312" s="103">
        <f t="shared" si="219"/>
        <v>12814.880000000001</v>
      </c>
    </row>
    <row r="313" spans="2:41" x14ac:dyDescent="0.2">
      <c r="B313" s="30" t="s">
        <v>52</v>
      </c>
      <c r="C313" s="2">
        <v>103713</v>
      </c>
      <c r="D313" s="2">
        <v>3457</v>
      </c>
      <c r="E313" s="2">
        <v>205</v>
      </c>
      <c r="F313" s="2">
        <v>17</v>
      </c>
      <c r="G313" s="2">
        <v>92</v>
      </c>
      <c r="H313" s="2">
        <v>338</v>
      </c>
      <c r="I313" s="2">
        <v>9</v>
      </c>
      <c r="J313" s="2">
        <v>97</v>
      </c>
      <c r="K313" s="2">
        <v>519</v>
      </c>
      <c r="L313" s="2">
        <v>37</v>
      </c>
      <c r="M313" s="2">
        <v>93</v>
      </c>
      <c r="N313" s="3">
        <v>101.41</v>
      </c>
      <c r="O313" s="3">
        <v>17.91</v>
      </c>
      <c r="P313" s="41">
        <v>7.3</v>
      </c>
      <c r="Q313" s="41">
        <v>7.5</v>
      </c>
      <c r="R313" s="41">
        <v>1.163</v>
      </c>
      <c r="S313" s="41">
        <v>0.96099999999999997</v>
      </c>
      <c r="T313" s="2">
        <v>37</v>
      </c>
      <c r="U313" s="2">
        <v>3</v>
      </c>
      <c r="V313" s="2">
        <v>40</v>
      </c>
      <c r="W313" s="2">
        <v>6</v>
      </c>
      <c r="X313" s="2"/>
      <c r="Y313" s="46">
        <v>5.7</v>
      </c>
      <c r="Z313" s="46">
        <v>1.3</v>
      </c>
      <c r="AA313" s="46"/>
      <c r="AB313" s="41">
        <v>0.68</v>
      </c>
      <c r="AC313" s="39">
        <v>19</v>
      </c>
      <c r="AD313" s="39">
        <v>186</v>
      </c>
      <c r="AE313" s="2">
        <v>8407</v>
      </c>
      <c r="AF313" s="2">
        <v>45376</v>
      </c>
      <c r="AG313" s="2">
        <f t="shared" si="212"/>
        <v>53783</v>
      </c>
      <c r="AH313" s="3">
        <f t="shared" si="211"/>
        <v>0.43751506561376108</v>
      </c>
      <c r="AI313" s="3">
        <f t="shared" si="213"/>
        <v>8.1060233529065787E-2</v>
      </c>
      <c r="AJ313" s="76">
        <f t="shared" si="214"/>
        <v>0.62854545454545452</v>
      </c>
      <c r="AK313" s="77">
        <f t="shared" si="215"/>
        <v>708.68499999999995</v>
      </c>
      <c r="AL313" s="78">
        <f t="shared" si="216"/>
        <v>0.42950606060606056</v>
      </c>
      <c r="AM313" s="79">
        <f t="shared" si="217"/>
        <v>1168.4659999999999</v>
      </c>
      <c r="AN313" s="78">
        <f t="shared" si="218"/>
        <v>0.70816121212121208</v>
      </c>
      <c r="AO313" s="103">
        <f t="shared" si="219"/>
        <v>15579.546666666669</v>
      </c>
    </row>
    <row r="314" spans="2:41" ht="13.5" thickBot="1" x14ac:dyDescent="0.25">
      <c r="B314" s="32" t="s">
        <v>53</v>
      </c>
      <c r="C314" s="2">
        <v>108514</v>
      </c>
      <c r="D314" s="2">
        <v>3500</v>
      </c>
      <c r="E314" s="2">
        <v>330</v>
      </c>
      <c r="F314" s="2">
        <v>12</v>
      </c>
      <c r="G314" s="2">
        <v>96</v>
      </c>
      <c r="H314" s="2">
        <v>364</v>
      </c>
      <c r="I314" s="2">
        <v>13</v>
      </c>
      <c r="J314" s="2">
        <v>96</v>
      </c>
      <c r="K314" s="2">
        <v>712</v>
      </c>
      <c r="L314" s="2">
        <v>35</v>
      </c>
      <c r="M314" s="2">
        <v>95</v>
      </c>
      <c r="N314" s="3">
        <v>160.44999999999999</v>
      </c>
      <c r="O314" s="3">
        <v>15.81</v>
      </c>
      <c r="P314" s="41">
        <v>7.4</v>
      </c>
      <c r="Q314" s="41">
        <v>7.5</v>
      </c>
      <c r="R314" s="41">
        <v>1.173</v>
      </c>
      <c r="S314" s="41">
        <v>1.0369999999999999</v>
      </c>
      <c r="T314" s="2">
        <v>62</v>
      </c>
      <c r="U314" s="2">
        <v>4</v>
      </c>
      <c r="V314" s="2">
        <v>71</v>
      </c>
      <c r="W314" s="2">
        <v>7</v>
      </c>
      <c r="X314" s="2"/>
      <c r="Y314" s="46">
        <v>8.9</v>
      </c>
      <c r="Z314" s="46">
        <v>1.7</v>
      </c>
      <c r="AA314" s="46"/>
      <c r="AB314" s="41">
        <v>0.56000000000000005</v>
      </c>
      <c r="AC314" s="40">
        <v>28</v>
      </c>
      <c r="AD314" s="40">
        <v>269</v>
      </c>
      <c r="AE314" s="2">
        <v>8145</v>
      </c>
      <c r="AF314" s="2">
        <v>50240</v>
      </c>
      <c r="AG314" s="2">
        <f t="shared" si="212"/>
        <v>58385</v>
      </c>
      <c r="AH314" s="3">
        <f t="shared" si="211"/>
        <v>0.46298173507565843</v>
      </c>
      <c r="AI314" s="3">
        <f t="shared" si="213"/>
        <v>7.5059439335016687E-2</v>
      </c>
      <c r="AJ314" s="76">
        <f t="shared" si="214"/>
        <v>0.63636363636363635</v>
      </c>
      <c r="AK314" s="77">
        <f t="shared" si="215"/>
        <v>1155</v>
      </c>
      <c r="AL314" s="78">
        <f t="shared" si="216"/>
        <v>0.7</v>
      </c>
      <c r="AM314" s="79">
        <f t="shared" si="217"/>
        <v>1274</v>
      </c>
      <c r="AN314" s="78">
        <f t="shared" si="218"/>
        <v>0.7721212121212121</v>
      </c>
      <c r="AO314" s="103">
        <f t="shared" si="219"/>
        <v>16986.666666666668</v>
      </c>
    </row>
    <row r="315" spans="2:41" ht="13.5" thickTop="1" x14ac:dyDescent="0.2">
      <c r="B315" s="31" t="s">
        <v>123</v>
      </c>
      <c r="C315" s="45">
        <f>SUM(C303:C314)</f>
        <v>1617516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>
        <f>SUM(N303:N314)</f>
        <v>1863.4700000000003</v>
      </c>
      <c r="O315" s="6"/>
      <c r="P315" s="35"/>
      <c r="Q315" s="35"/>
      <c r="R315" s="35"/>
      <c r="S315" s="35"/>
      <c r="T315" s="6"/>
      <c r="U315" s="6"/>
      <c r="V315" s="6"/>
      <c r="W315" s="6"/>
      <c r="X315" s="6"/>
      <c r="Y315" s="6"/>
      <c r="Z315" s="6"/>
      <c r="AA315" s="6"/>
      <c r="AB315" s="35"/>
      <c r="AC315" s="6">
        <f>SUM(AC303:AC314)</f>
        <v>462</v>
      </c>
      <c r="AD315" s="6">
        <f>SUM(AD303:AD314)</f>
        <v>4303.95</v>
      </c>
      <c r="AE315" s="6">
        <f t="shared" ref="AE315:AI315" si="220">SUM(AE303:AE314)</f>
        <v>121893</v>
      </c>
      <c r="AF315" s="6">
        <f t="shared" si="220"/>
        <v>617263</v>
      </c>
      <c r="AG315" s="6">
        <f t="shared" si="220"/>
        <v>739156</v>
      </c>
      <c r="AH315" s="35">
        <f t="shared" si="220"/>
        <v>4.7831768821837892</v>
      </c>
      <c r="AI315" s="35">
        <f t="shared" si="220"/>
        <v>0.90276804577052916</v>
      </c>
      <c r="AJ315" s="80"/>
      <c r="AK315" s="81"/>
      <c r="AL315" s="82"/>
      <c r="AM315" s="83"/>
      <c r="AN315" s="82"/>
      <c r="AO315" s="104"/>
    </row>
    <row r="316" spans="2:41" ht="13.5" thickBot="1" x14ac:dyDescent="0.25">
      <c r="B316" s="7" t="s">
        <v>124</v>
      </c>
      <c r="C316" s="8">
        <f>AVERAGE(C303:C314)</f>
        <v>134793</v>
      </c>
      <c r="D316" s="8">
        <f t="shared" ref="D316:O316" si="221">AVERAGE(D303:D314)</f>
        <v>4427.833333333333</v>
      </c>
      <c r="E316" s="8">
        <f t="shared" si="221"/>
        <v>199.08333333333334</v>
      </c>
      <c r="F316" s="8">
        <f>AVERAGE(F303:F314)</f>
        <v>14.5</v>
      </c>
      <c r="G316" s="8">
        <f>AVERAGE(G303:G314)</f>
        <v>92.083333333333329</v>
      </c>
      <c r="H316" s="8">
        <f>AVERAGE(H303:H314)</f>
        <v>268.58333333333331</v>
      </c>
      <c r="I316" s="8">
        <f>AVERAGE(I303:I314)</f>
        <v>10.833333333333334</v>
      </c>
      <c r="J316" s="8">
        <f>AVERAGE(J303:J314)</f>
        <v>95.583333333333329</v>
      </c>
      <c r="K316" s="8">
        <f t="shared" si="221"/>
        <v>482.08333333333331</v>
      </c>
      <c r="L316" s="8">
        <f>AVERAGE(L303:L314)</f>
        <v>38.5</v>
      </c>
      <c r="M316" s="8">
        <f>AVERAGE(M303:M314)</f>
        <v>92.666666666666671</v>
      </c>
      <c r="N316" s="8">
        <f t="shared" si="221"/>
        <v>155.28916666666669</v>
      </c>
      <c r="O316" s="8">
        <f t="shared" si="221"/>
        <v>17.301666666666666</v>
      </c>
      <c r="P316" s="33">
        <f t="shared" ref="P316:W316" si="222">AVERAGE(P303:P314)</f>
        <v>7.1916666666666673</v>
      </c>
      <c r="Q316" s="33">
        <f t="shared" si="222"/>
        <v>7.4749999999999988</v>
      </c>
      <c r="R316" s="33">
        <f t="shared" si="222"/>
        <v>1.2606666666666666</v>
      </c>
      <c r="S316" s="33">
        <f t="shared" si="222"/>
        <v>1.1064999999999998</v>
      </c>
      <c r="T316" s="8">
        <f>AVERAGE(T303:T314)</f>
        <v>39.1</v>
      </c>
      <c r="U316" s="8">
        <f>AVERAGE(U303:U314)</f>
        <v>5.833333333333333</v>
      </c>
      <c r="V316" s="8">
        <f t="shared" si="222"/>
        <v>45.541666666666664</v>
      </c>
      <c r="W316" s="8">
        <f t="shared" si="222"/>
        <v>7.916666666666667</v>
      </c>
      <c r="X316" s="8"/>
      <c r="Y316" s="33">
        <f t="shared" ref="Y316:AI316" si="223">AVERAGE(Y303:Y314)</f>
        <v>6.1416666666666666</v>
      </c>
      <c r="Z316" s="33">
        <f t="shared" si="223"/>
        <v>1.1916666666666667</v>
      </c>
      <c r="AA316" s="33"/>
      <c r="AB316" s="33">
        <f t="shared" si="223"/>
        <v>2.0036363636363634</v>
      </c>
      <c r="AC316" s="8"/>
      <c r="AD316" s="8"/>
      <c r="AE316" s="8">
        <f t="shared" si="223"/>
        <v>10157.75</v>
      </c>
      <c r="AF316" s="8">
        <f t="shared" si="223"/>
        <v>51438.583333333336</v>
      </c>
      <c r="AG316" s="8">
        <f t="shared" si="223"/>
        <v>61596.333333333336</v>
      </c>
      <c r="AH316" s="33">
        <f t="shared" si="223"/>
        <v>0.39859807351531579</v>
      </c>
      <c r="AI316" s="33">
        <f t="shared" si="223"/>
        <v>7.5230670480877435E-2</v>
      </c>
      <c r="AJ316" s="84">
        <f t="shared" ref="AJ316" si="224">D316/$D$2</f>
        <v>0.80506060606060603</v>
      </c>
      <c r="AK316" s="85">
        <f t="shared" ref="AK316" si="225">(D316*E316)/1000</f>
        <v>881.50781944444441</v>
      </c>
      <c r="AL316" s="86">
        <f t="shared" si="216"/>
        <v>0.53424716329966326</v>
      </c>
      <c r="AM316" s="87">
        <f t="shared" ref="AM316" si="226">(D316*H316)/1000</f>
        <v>1189.242236111111</v>
      </c>
      <c r="AN316" s="86">
        <f t="shared" si="218"/>
        <v>0.72075287037037028</v>
      </c>
      <c r="AO316" s="105">
        <f>AVERAGE(AO303:AO314)</f>
        <v>15050.842222222223</v>
      </c>
    </row>
    <row r="317" spans="2:41" ht="13.5" thickTop="1" x14ac:dyDescent="0.2"/>
    <row r="319" spans="2:41" ht="13.5" thickBot="1" x14ac:dyDescent="0.25"/>
    <row r="320" spans="2:41" ht="13.5" thickTop="1" x14ac:dyDescent="0.2">
      <c r="B320" s="19" t="s">
        <v>5</v>
      </c>
      <c r="C320" s="20" t="s">
        <v>6</v>
      </c>
      <c r="D320" s="20" t="s">
        <v>6</v>
      </c>
      <c r="E320" s="20" t="s">
        <v>7</v>
      </c>
      <c r="F320" s="20" t="s">
        <v>8</v>
      </c>
      <c r="G320" s="42" t="s">
        <v>2</v>
      </c>
      <c r="H320" s="20" t="s">
        <v>9</v>
      </c>
      <c r="I320" s="20" t="s">
        <v>10</v>
      </c>
      <c r="J320" s="42" t="s">
        <v>3</v>
      </c>
      <c r="K320" s="20" t="s">
        <v>11</v>
      </c>
      <c r="L320" s="20" t="s">
        <v>12</v>
      </c>
      <c r="M320" s="42" t="s">
        <v>13</v>
      </c>
      <c r="N320" s="20" t="s">
        <v>15</v>
      </c>
      <c r="O320" s="21" t="s">
        <v>16</v>
      </c>
      <c r="P320" s="20" t="s">
        <v>66</v>
      </c>
      <c r="Q320" s="20" t="s">
        <v>67</v>
      </c>
      <c r="R320" s="20" t="s">
        <v>68</v>
      </c>
      <c r="S320" s="20" t="s">
        <v>69</v>
      </c>
      <c r="T320" s="20" t="s">
        <v>103</v>
      </c>
      <c r="U320" s="20" t="s">
        <v>104</v>
      </c>
      <c r="V320" s="20" t="s">
        <v>105</v>
      </c>
      <c r="W320" s="20" t="s">
        <v>106</v>
      </c>
      <c r="X320" s="20"/>
      <c r="Y320" s="20" t="s">
        <v>113</v>
      </c>
      <c r="Z320" s="20" t="s">
        <v>114</v>
      </c>
      <c r="AA320" s="20"/>
      <c r="AB320" s="20" t="s">
        <v>121</v>
      </c>
      <c r="AC320" s="108" t="s">
        <v>56</v>
      </c>
      <c r="AD320" s="109"/>
      <c r="AE320" s="21" t="s">
        <v>70</v>
      </c>
      <c r="AF320" s="21" t="s">
        <v>71</v>
      </c>
      <c r="AG320" s="21" t="s">
        <v>39</v>
      </c>
      <c r="AH320" s="21" t="s">
        <v>14</v>
      </c>
      <c r="AI320" s="21" t="s">
        <v>70</v>
      </c>
      <c r="AJ320" s="68" t="s">
        <v>72</v>
      </c>
      <c r="AK320" s="69" t="s">
        <v>73</v>
      </c>
      <c r="AL320" s="70" t="s">
        <v>74</v>
      </c>
      <c r="AM320" s="71" t="s">
        <v>72</v>
      </c>
      <c r="AN320" s="70" t="s">
        <v>72</v>
      </c>
      <c r="AO320" s="68" t="s">
        <v>156</v>
      </c>
    </row>
    <row r="321" spans="2:41" ht="13.5" thickBot="1" x14ac:dyDescent="0.25">
      <c r="B321" s="15" t="s">
        <v>125</v>
      </c>
      <c r="C321" s="16" t="s">
        <v>18</v>
      </c>
      <c r="D321" s="17" t="s">
        <v>19</v>
      </c>
      <c r="E321" s="16" t="s">
        <v>20</v>
      </c>
      <c r="F321" s="16" t="s">
        <v>20</v>
      </c>
      <c r="G321" s="43" t="s">
        <v>21</v>
      </c>
      <c r="H321" s="16" t="s">
        <v>20</v>
      </c>
      <c r="I321" s="16" t="s">
        <v>20</v>
      </c>
      <c r="J321" s="43" t="s">
        <v>21</v>
      </c>
      <c r="K321" s="16" t="s">
        <v>20</v>
      </c>
      <c r="L321" s="16" t="s">
        <v>20</v>
      </c>
      <c r="M321" s="43" t="s">
        <v>21</v>
      </c>
      <c r="N321" s="16" t="s">
        <v>23</v>
      </c>
      <c r="O321" s="18" t="s">
        <v>24</v>
      </c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37" t="s">
        <v>58</v>
      </c>
      <c r="AD321" s="37" t="s">
        <v>59</v>
      </c>
      <c r="AE321" s="17" t="s">
        <v>41</v>
      </c>
      <c r="AF321" s="17" t="s">
        <v>41</v>
      </c>
      <c r="AG321" s="17" t="s">
        <v>41</v>
      </c>
      <c r="AH321" s="17" t="s">
        <v>22</v>
      </c>
      <c r="AI321" s="17" t="s">
        <v>22</v>
      </c>
      <c r="AJ321" s="72" t="s">
        <v>6</v>
      </c>
      <c r="AK321" s="73" t="s">
        <v>76</v>
      </c>
      <c r="AL321" s="74" t="s">
        <v>77</v>
      </c>
      <c r="AM321" s="75" t="s">
        <v>78</v>
      </c>
      <c r="AN321" s="74" t="s">
        <v>79</v>
      </c>
      <c r="AO321" s="72" t="s">
        <v>157</v>
      </c>
    </row>
    <row r="322" spans="2:41" ht="13.5" thickTop="1" x14ac:dyDescent="0.2">
      <c r="B322" s="1" t="s">
        <v>42</v>
      </c>
      <c r="C322" s="2">
        <v>108737</v>
      </c>
      <c r="D322" s="2">
        <v>3508</v>
      </c>
      <c r="E322" s="2">
        <v>233</v>
      </c>
      <c r="F322" s="2">
        <v>13</v>
      </c>
      <c r="G322" s="2">
        <v>94</v>
      </c>
      <c r="H322" s="2">
        <v>308</v>
      </c>
      <c r="I322" s="2">
        <v>7</v>
      </c>
      <c r="J322" s="2">
        <v>98</v>
      </c>
      <c r="K322" s="2">
        <v>600</v>
      </c>
      <c r="L322" s="2">
        <v>37</v>
      </c>
      <c r="M322" s="2">
        <v>94</v>
      </c>
      <c r="N322" s="4">
        <v>195.19</v>
      </c>
      <c r="O322" s="3">
        <v>16.190000000000001</v>
      </c>
      <c r="P322" s="41">
        <v>7.3</v>
      </c>
      <c r="Q322" s="41">
        <v>7.5</v>
      </c>
      <c r="R322" s="41">
        <v>1.466</v>
      </c>
      <c r="S322" s="41">
        <v>1.25</v>
      </c>
      <c r="T322" s="2">
        <v>48.6</v>
      </c>
      <c r="U322" s="2">
        <v>6.4</v>
      </c>
      <c r="V322" s="2">
        <v>55.1</v>
      </c>
      <c r="W322" s="2">
        <v>10.5</v>
      </c>
      <c r="X322" s="2"/>
      <c r="Y322" s="46">
        <v>7.1</v>
      </c>
      <c r="Z322" s="46">
        <v>1.2</v>
      </c>
      <c r="AA322" s="46"/>
      <c r="AB322" s="41">
        <v>0.34</v>
      </c>
      <c r="AC322" s="38">
        <v>35</v>
      </c>
      <c r="AD322" s="38">
        <v>324.7</v>
      </c>
      <c r="AE322" s="2">
        <v>8377</v>
      </c>
      <c r="AF322" s="2">
        <v>53608</v>
      </c>
      <c r="AG322" s="2">
        <f>AE322+AF322</f>
        <v>61985</v>
      </c>
      <c r="AH322" s="3">
        <f t="shared" ref="AH322:AH333" si="227">AF322/C322</f>
        <v>0.49300606049458784</v>
      </c>
      <c r="AI322" s="3">
        <f>AE322/C322</f>
        <v>7.7039094328517438E-2</v>
      </c>
      <c r="AJ322" s="76">
        <f>D322/$D$2</f>
        <v>0.63781818181818184</v>
      </c>
      <c r="AK322" s="77">
        <f>(D322*E322)/1000</f>
        <v>817.36400000000003</v>
      </c>
      <c r="AL322" s="78">
        <f>(AK322)/$F$3</f>
        <v>0.49537212121212121</v>
      </c>
      <c r="AM322" s="79">
        <f>(D322*H322)/1000</f>
        <v>1080.4639999999999</v>
      </c>
      <c r="AN322" s="78">
        <f>(AM322)/$H$3</f>
        <v>0.65482666666666667</v>
      </c>
      <c r="AO322" s="103">
        <f>(0.8*D322*H322)/60</f>
        <v>14406.186666666668</v>
      </c>
    </row>
    <row r="323" spans="2:41" x14ac:dyDescent="0.2">
      <c r="B323" s="1" t="s">
        <v>43</v>
      </c>
      <c r="C323" s="2">
        <v>95230</v>
      </c>
      <c r="D323" s="2">
        <v>3284</v>
      </c>
      <c r="E323" s="2">
        <v>357</v>
      </c>
      <c r="F323" s="2">
        <v>16</v>
      </c>
      <c r="G323" s="2">
        <v>95</v>
      </c>
      <c r="H323" s="2">
        <v>359</v>
      </c>
      <c r="I323" s="2">
        <v>10</v>
      </c>
      <c r="J323" s="2">
        <v>97</v>
      </c>
      <c r="K323" s="2">
        <v>621</v>
      </c>
      <c r="L323" s="2">
        <v>41</v>
      </c>
      <c r="M323" s="2">
        <v>93</v>
      </c>
      <c r="N323" s="3">
        <v>167.18</v>
      </c>
      <c r="O323" s="3">
        <v>16.649999999999999</v>
      </c>
      <c r="P323" s="41">
        <v>7.3</v>
      </c>
      <c r="Q323" s="41">
        <v>7.5</v>
      </c>
      <c r="R323" s="41">
        <v>1.5429999999999999</v>
      </c>
      <c r="S323" s="41">
        <v>1.288</v>
      </c>
      <c r="T323" s="2">
        <v>42.5</v>
      </c>
      <c r="U323" s="2">
        <v>3.8</v>
      </c>
      <c r="V323" s="2">
        <v>52</v>
      </c>
      <c r="W323" s="2">
        <v>5.9</v>
      </c>
      <c r="X323" s="2"/>
      <c r="Y323" s="46">
        <v>7.5</v>
      </c>
      <c r="Z323" s="46">
        <v>1.2</v>
      </c>
      <c r="AA323" s="46"/>
      <c r="AB323" s="41">
        <v>1.31</v>
      </c>
      <c r="AC323" s="39">
        <v>27</v>
      </c>
      <c r="AD323" s="39">
        <v>265.5</v>
      </c>
      <c r="AE323" s="2">
        <v>7457</v>
      </c>
      <c r="AF323" s="2">
        <v>50957</v>
      </c>
      <c r="AG323" s="2">
        <f t="shared" ref="AG323:AG333" si="228">AE323+AF323</f>
        <v>58414</v>
      </c>
      <c r="AH323" s="3">
        <f t="shared" si="227"/>
        <v>0.53509398298855404</v>
      </c>
      <c r="AI323" s="3">
        <f t="shared" ref="AI323:AI333" si="229">AE323/C323</f>
        <v>7.8305155938254753E-2</v>
      </c>
      <c r="AJ323" s="76">
        <f t="shared" ref="AJ323:AJ333" si="230">D323/$D$2</f>
        <v>0.59709090909090912</v>
      </c>
      <c r="AK323" s="77">
        <f t="shared" ref="AK323:AK333" si="231">(D323*E323)/1000</f>
        <v>1172.3879999999999</v>
      </c>
      <c r="AL323" s="78">
        <f t="shared" ref="AL323:AL335" si="232">(AK323)/$F$3</f>
        <v>0.71053818181818174</v>
      </c>
      <c r="AM323" s="79">
        <f t="shared" ref="AM323:AM333" si="233">(D323*H323)/1000</f>
        <v>1178.9559999999999</v>
      </c>
      <c r="AN323" s="78">
        <f t="shared" ref="AN323:AN335" si="234">(AM323)/$H$3</f>
        <v>0.71451878787878786</v>
      </c>
      <c r="AO323" s="103">
        <f t="shared" ref="AO323:AO333" si="235">(0.8*D323*H323)/60</f>
        <v>15719.413333333334</v>
      </c>
    </row>
    <row r="324" spans="2:41" x14ac:dyDescent="0.2">
      <c r="B324" s="1" t="s">
        <v>44</v>
      </c>
      <c r="C324" s="2">
        <v>103272</v>
      </c>
      <c r="D324" s="2">
        <v>3331</v>
      </c>
      <c r="E324" s="2">
        <v>271</v>
      </c>
      <c r="F324" s="2">
        <v>15</v>
      </c>
      <c r="G324" s="2">
        <v>94</v>
      </c>
      <c r="H324" s="2">
        <v>327</v>
      </c>
      <c r="I324" s="2">
        <v>9</v>
      </c>
      <c r="J324" s="2">
        <v>97</v>
      </c>
      <c r="K324" s="2">
        <v>576</v>
      </c>
      <c r="L324" s="2">
        <v>37</v>
      </c>
      <c r="M324" s="2">
        <v>94</v>
      </c>
      <c r="N324" s="3">
        <v>201.5</v>
      </c>
      <c r="O324" s="3">
        <v>16.75</v>
      </c>
      <c r="P324" s="41">
        <v>7.34</v>
      </c>
      <c r="Q324" s="41">
        <v>7.63</v>
      </c>
      <c r="R324" s="41">
        <v>1.43</v>
      </c>
      <c r="S324" s="41">
        <v>1.1499999999999999</v>
      </c>
      <c r="T324" s="2">
        <v>42.9</v>
      </c>
      <c r="U324" s="2">
        <v>2.7</v>
      </c>
      <c r="V324" s="2">
        <v>49.2</v>
      </c>
      <c r="W324" s="2">
        <v>5.3</v>
      </c>
      <c r="X324" s="2"/>
      <c r="Y324" s="46">
        <v>7</v>
      </c>
      <c r="Z324" s="46">
        <v>1.6</v>
      </c>
      <c r="AA324" s="46"/>
      <c r="AB324" s="41">
        <v>1.25</v>
      </c>
      <c r="AC324" s="39">
        <v>34</v>
      </c>
      <c r="AD324" s="39">
        <v>293.5</v>
      </c>
      <c r="AE324" s="2">
        <v>8128</v>
      </c>
      <c r="AF324" s="2">
        <v>56629</v>
      </c>
      <c r="AG324" s="2">
        <f t="shared" si="228"/>
        <v>64757</v>
      </c>
      <c r="AH324" s="3">
        <f t="shared" si="227"/>
        <v>0.54834805174684331</v>
      </c>
      <c r="AI324" s="3">
        <f t="shared" si="229"/>
        <v>7.8704779611124029E-2</v>
      </c>
      <c r="AJ324" s="76">
        <f t="shared" si="230"/>
        <v>0.60563636363636364</v>
      </c>
      <c r="AK324" s="77">
        <f t="shared" si="231"/>
        <v>902.70100000000002</v>
      </c>
      <c r="AL324" s="78">
        <f t="shared" si="232"/>
        <v>0.54709151515151522</v>
      </c>
      <c r="AM324" s="79">
        <f t="shared" si="233"/>
        <v>1089.2370000000001</v>
      </c>
      <c r="AN324" s="78">
        <f t="shared" si="234"/>
        <v>0.66014363636363638</v>
      </c>
      <c r="AO324" s="103">
        <f t="shared" si="235"/>
        <v>14523.160000000002</v>
      </c>
    </row>
    <row r="325" spans="2:41" x14ac:dyDescent="0.2">
      <c r="B325" s="1" t="s">
        <v>45</v>
      </c>
      <c r="C325" s="2">
        <v>121276</v>
      </c>
      <c r="D325" s="2">
        <v>4043</v>
      </c>
      <c r="E325" s="2">
        <v>203</v>
      </c>
      <c r="F325" s="2">
        <v>12</v>
      </c>
      <c r="G325" s="2">
        <v>94</v>
      </c>
      <c r="H325" s="2">
        <v>239</v>
      </c>
      <c r="I325" s="2">
        <v>10</v>
      </c>
      <c r="J325" s="2">
        <v>96</v>
      </c>
      <c r="K325" s="2">
        <v>459</v>
      </c>
      <c r="L325" s="2">
        <v>30</v>
      </c>
      <c r="M325" s="2">
        <v>93</v>
      </c>
      <c r="N325" s="3">
        <v>154.72</v>
      </c>
      <c r="O325" s="3">
        <v>17.12</v>
      </c>
      <c r="P325" s="41">
        <v>7.3</v>
      </c>
      <c r="Q325" s="41">
        <v>7.6</v>
      </c>
      <c r="R325" s="41">
        <v>1.3380000000000001</v>
      </c>
      <c r="S325" s="41">
        <v>1.1579999999999999</v>
      </c>
      <c r="T325" s="2">
        <v>35.799999999999997</v>
      </c>
      <c r="U325" s="2">
        <v>5.7</v>
      </c>
      <c r="V325" s="2">
        <v>76.5</v>
      </c>
      <c r="W325" s="2">
        <v>8</v>
      </c>
      <c r="X325" s="2"/>
      <c r="Y325" s="46">
        <v>7</v>
      </c>
      <c r="Z325" s="46">
        <v>2</v>
      </c>
      <c r="AA325" s="46"/>
      <c r="AB325" s="41">
        <v>1.05</v>
      </c>
      <c r="AC325" s="39">
        <v>38</v>
      </c>
      <c r="AD325" s="39">
        <v>371</v>
      </c>
      <c r="AE325" s="2">
        <v>9711</v>
      </c>
      <c r="AF325" s="2">
        <v>53648</v>
      </c>
      <c r="AG325" s="2">
        <f t="shared" si="228"/>
        <v>63359</v>
      </c>
      <c r="AH325" s="3">
        <f t="shared" si="227"/>
        <v>0.44236287476499886</v>
      </c>
      <c r="AI325" s="3">
        <f t="shared" si="229"/>
        <v>8.0073551238497312E-2</v>
      </c>
      <c r="AJ325" s="76">
        <f t="shared" si="230"/>
        <v>0.73509090909090913</v>
      </c>
      <c r="AK325" s="77">
        <f t="shared" si="231"/>
        <v>820.72900000000004</v>
      </c>
      <c r="AL325" s="78">
        <f t="shared" si="232"/>
        <v>0.49741151515151516</v>
      </c>
      <c r="AM325" s="79">
        <f t="shared" si="233"/>
        <v>966.27700000000004</v>
      </c>
      <c r="AN325" s="78">
        <f t="shared" si="234"/>
        <v>0.58562242424242428</v>
      </c>
      <c r="AO325" s="103">
        <f t="shared" si="235"/>
        <v>12883.693333333333</v>
      </c>
    </row>
    <row r="326" spans="2:41" x14ac:dyDescent="0.2">
      <c r="B326" s="1" t="s">
        <v>46</v>
      </c>
      <c r="C326" s="2">
        <v>130111</v>
      </c>
      <c r="D326" s="2">
        <v>4197</v>
      </c>
      <c r="E326" s="2">
        <v>194</v>
      </c>
      <c r="F326" s="2">
        <v>11</v>
      </c>
      <c r="G326" s="2">
        <v>94</v>
      </c>
      <c r="H326" s="2">
        <v>232</v>
      </c>
      <c r="I326" s="2">
        <v>13</v>
      </c>
      <c r="J326" s="2">
        <v>94</v>
      </c>
      <c r="K326" s="2">
        <v>438</v>
      </c>
      <c r="L326" s="2">
        <v>27</v>
      </c>
      <c r="M326" s="2">
        <v>94</v>
      </c>
      <c r="N326" s="3">
        <v>197.85</v>
      </c>
      <c r="O326" s="3">
        <v>16.829999999999998</v>
      </c>
      <c r="P326" s="41">
        <v>7.3</v>
      </c>
      <c r="Q326" s="41">
        <v>7.5</v>
      </c>
      <c r="R326" s="41">
        <v>1.2809999999999999</v>
      </c>
      <c r="S326" s="41">
        <v>1.056</v>
      </c>
      <c r="T326" s="2">
        <v>40.6</v>
      </c>
      <c r="U326" s="2">
        <v>5.3</v>
      </c>
      <c r="V326" s="2">
        <v>45.2</v>
      </c>
      <c r="W326" s="2">
        <v>7.4</v>
      </c>
      <c r="X326" s="2"/>
      <c r="Y326" s="46">
        <v>7</v>
      </c>
      <c r="Z326" s="46">
        <v>1.7</v>
      </c>
      <c r="AA326" s="46"/>
      <c r="AB326" s="41">
        <v>1.35</v>
      </c>
      <c r="AC326" s="39">
        <v>47</v>
      </c>
      <c r="AD326" s="39">
        <v>477</v>
      </c>
      <c r="AE326" s="2">
        <v>10404</v>
      </c>
      <c r="AF326" s="2">
        <v>53284</v>
      </c>
      <c r="AG326" s="2">
        <f t="shared" si="228"/>
        <v>63688</v>
      </c>
      <c r="AH326" s="3">
        <f t="shared" si="227"/>
        <v>0.40952724980977778</v>
      </c>
      <c r="AI326" s="3">
        <f t="shared" si="229"/>
        <v>7.9962493563188353E-2</v>
      </c>
      <c r="AJ326" s="76">
        <f t="shared" si="230"/>
        <v>0.76309090909090904</v>
      </c>
      <c r="AK326" s="77">
        <f t="shared" si="231"/>
        <v>814.21799999999996</v>
      </c>
      <c r="AL326" s="78">
        <f t="shared" si="232"/>
        <v>0.49346545454545454</v>
      </c>
      <c r="AM326" s="79">
        <f t="shared" si="233"/>
        <v>973.70399999999995</v>
      </c>
      <c r="AN326" s="78">
        <f t="shared" si="234"/>
        <v>0.59012363636363629</v>
      </c>
      <c r="AO326" s="103">
        <f t="shared" si="235"/>
        <v>12982.720000000001</v>
      </c>
    </row>
    <row r="327" spans="2:41" x14ac:dyDescent="0.2">
      <c r="B327" s="1" t="s">
        <v>47</v>
      </c>
      <c r="C327" s="2">
        <v>115474</v>
      </c>
      <c r="D327" s="2">
        <v>3849</v>
      </c>
      <c r="E327" s="2">
        <v>248</v>
      </c>
      <c r="F327" s="2">
        <v>12</v>
      </c>
      <c r="G327" s="2">
        <v>95</v>
      </c>
      <c r="H327" s="2">
        <v>291</v>
      </c>
      <c r="I327" s="2">
        <v>11</v>
      </c>
      <c r="J327" s="2">
        <v>96</v>
      </c>
      <c r="K327" s="2">
        <v>533</v>
      </c>
      <c r="L327" s="2">
        <v>32</v>
      </c>
      <c r="M327" s="2">
        <v>94</v>
      </c>
      <c r="N327" s="3">
        <v>223.88</v>
      </c>
      <c r="O327" s="3">
        <v>16.920000000000002</v>
      </c>
      <c r="P327" s="41">
        <v>7.1</v>
      </c>
      <c r="Q327" s="41">
        <v>7.8</v>
      </c>
      <c r="R327" s="41">
        <v>1.4419999999999999</v>
      </c>
      <c r="S327" s="41">
        <v>1.2390000000000001</v>
      </c>
      <c r="T327" s="2">
        <v>33.6</v>
      </c>
      <c r="U327" s="2">
        <v>4.5999999999999996</v>
      </c>
      <c r="V327" s="2">
        <v>38.700000000000003</v>
      </c>
      <c r="W327" s="2">
        <v>6.7</v>
      </c>
      <c r="X327" s="2"/>
      <c r="Y327" s="46">
        <v>6.3</v>
      </c>
      <c r="Z327" s="46">
        <v>1.7</v>
      </c>
      <c r="AA327" s="46"/>
      <c r="AB327" s="41">
        <v>1.75</v>
      </c>
      <c r="AC327" s="39">
        <v>35</v>
      </c>
      <c r="AD327" s="39">
        <v>325.2</v>
      </c>
      <c r="AE327" s="2">
        <v>8935</v>
      </c>
      <c r="AF327" s="2">
        <v>50534</v>
      </c>
      <c r="AG327" s="2">
        <f t="shared" si="228"/>
        <v>59469</v>
      </c>
      <c r="AH327" s="3">
        <f t="shared" si="227"/>
        <v>0.43762232190796196</v>
      </c>
      <c r="AI327" s="3">
        <f t="shared" si="229"/>
        <v>7.7376725496648591E-2</v>
      </c>
      <c r="AJ327" s="76">
        <f t="shared" si="230"/>
        <v>0.69981818181818178</v>
      </c>
      <c r="AK327" s="77">
        <f t="shared" si="231"/>
        <v>954.55200000000002</v>
      </c>
      <c r="AL327" s="78">
        <f t="shared" si="232"/>
        <v>0.57851636363636361</v>
      </c>
      <c r="AM327" s="79">
        <f t="shared" si="233"/>
        <v>1120.059</v>
      </c>
      <c r="AN327" s="78">
        <f t="shared" si="234"/>
        <v>0.6788236363636363</v>
      </c>
      <c r="AO327" s="103">
        <f t="shared" si="235"/>
        <v>14934.12</v>
      </c>
    </row>
    <row r="328" spans="2:41" x14ac:dyDescent="0.2">
      <c r="B328" s="1" t="s">
        <v>48</v>
      </c>
      <c r="C328" s="2">
        <v>99896</v>
      </c>
      <c r="D328" s="2">
        <v>3222</v>
      </c>
      <c r="E328" s="2">
        <v>233</v>
      </c>
      <c r="F328" s="2">
        <v>13</v>
      </c>
      <c r="G328" s="2">
        <v>94</v>
      </c>
      <c r="H328" s="2">
        <v>270</v>
      </c>
      <c r="I328" s="2">
        <v>12</v>
      </c>
      <c r="J328" s="2">
        <v>96</v>
      </c>
      <c r="K328" s="2">
        <v>510</v>
      </c>
      <c r="L328" s="2">
        <v>33</v>
      </c>
      <c r="M328" s="2">
        <v>94</v>
      </c>
      <c r="N328" s="3">
        <v>140</v>
      </c>
      <c r="O328" s="3">
        <v>18</v>
      </c>
      <c r="P328" s="41">
        <v>7.3</v>
      </c>
      <c r="Q328" s="41">
        <v>7.8</v>
      </c>
      <c r="R328" s="41">
        <v>1.587</v>
      </c>
      <c r="S328" s="41">
        <v>1.42</v>
      </c>
      <c r="T328" s="2">
        <v>33</v>
      </c>
      <c r="U328" s="2">
        <v>5.8</v>
      </c>
      <c r="V328" s="2">
        <v>38</v>
      </c>
      <c r="W328" s="2">
        <v>7.7</v>
      </c>
      <c r="X328" s="2"/>
      <c r="Y328" s="46">
        <v>6.6</v>
      </c>
      <c r="Z328" s="46">
        <v>1.5</v>
      </c>
      <c r="AA328" s="46"/>
      <c r="AB328" s="41">
        <v>2</v>
      </c>
      <c r="AC328" s="47">
        <v>45</v>
      </c>
      <c r="AD328" s="47">
        <v>478</v>
      </c>
      <c r="AE328" s="2">
        <v>7616</v>
      </c>
      <c r="AF328" s="2">
        <v>48903</v>
      </c>
      <c r="AG328" s="2">
        <f t="shared" si="228"/>
        <v>56519</v>
      </c>
      <c r="AH328" s="3">
        <f t="shared" si="227"/>
        <v>0.48953912068551292</v>
      </c>
      <c r="AI328" s="3">
        <f t="shared" si="229"/>
        <v>7.6239288860414825E-2</v>
      </c>
      <c r="AJ328" s="76">
        <f t="shared" si="230"/>
        <v>0.58581818181818179</v>
      </c>
      <c r="AK328" s="77">
        <f t="shared" si="231"/>
        <v>750.726</v>
      </c>
      <c r="AL328" s="78">
        <f t="shared" si="232"/>
        <v>0.45498545454545453</v>
      </c>
      <c r="AM328" s="79">
        <f t="shared" si="233"/>
        <v>869.94</v>
      </c>
      <c r="AN328" s="78">
        <f t="shared" si="234"/>
        <v>0.52723636363636361</v>
      </c>
      <c r="AO328" s="103">
        <f t="shared" si="235"/>
        <v>11599.200000000003</v>
      </c>
    </row>
    <row r="329" spans="2:41" x14ac:dyDescent="0.2">
      <c r="B329" s="1" t="s">
        <v>49</v>
      </c>
      <c r="C329" s="2">
        <v>112649</v>
      </c>
      <c r="D329" s="2">
        <v>3634</v>
      </c>
      <c r="E329" s="2">
        <v>271</v>
      </c>
      <c r="F329" s="2">
        <v>12</v>
      </c>
      <c r="G329" s="2">
        <v>96</v>
      </c>
      <c r="H329" s="2">
        <v>292</v>
      </c>
      <c r="I329" s="2">
        <v>10</v>
      </c>
      <c r="J329" s="2">
        <v>96</v>
      </c>
      <c r="K329" s="2">
        <v>582</v>
      </c>
      <c r="L329" s="2">
        <v>37</v>
      </c>
      <c r="M329" s="2">
        <v>94</v>
      </c>
      <c r="N329" s="3">
        <v>142</v>
      </c>
      <c r="O329" s="3">
        <v>17.100000000000001</v>
      </c>
      <c r="P329" s="41">
        <v>7.5</v>
      </c>
      <c r="Q329" s="41">
        <v>7.9</v>
      </c>
      <c r="R329" s="41">
        <v>1.4930000000000001</v>
      </c>
      <c r="S329" s="41">
        <v>1.3640000000000001</v>
      </c>
      <c r="T329" s="2">
        <v>35</v>
      </c>
      <c r="U329" s="2">
        <v>5</v>
      </c>
      <c r="V329" s="2">
        <v>44</v>
      </c>
      <c r="W329" s="2">
        <v>9</v>
      </c>
      <c r="X329" s="2"/>
      <c r="Y329" s="46">
        <v>6.4</v>
      </c>
      <c r="Z329" s="46">
        <v>1.2</v>
      </c>
      <c r="AA329" s="46"/>
      <c r="AB329" s="41">
        <v>2.6</v>
      </c>
      <c r="AC329" s="39">
        <v>34</v>
      </c>
      <c r="AD329" s="39">
        <v>407.5</v>
      </c>
      <c r="AE329" s="2">
        <v>8172</v>
      </c>
      <c r="AF329" s="2">
        <v>49974</v>
      </c>
      <c r="AG329" s="2">
        <f t="shared" si="228"/>
        <v>58146</v>
      </c>
      <c r="AH329" s="3">
        <f t="shared" si="227"/>
        <v>0.44362577563937539</v>
      </c>
      <c r="AI329" s="3">
        <f t="shared" si="229"/>
        <v>7.2543919608696036E-2</v>
      </c>
      <c r="AJ329" s="76">
        <f t="shared" si="230"/>
        <v>0.66072727272727272</v>
      </c>
      <c r="AK329" s="77">
        <f t="shared" si="231"/>
        <v>984.81399999999996</v>
      </c>
      <c r="AL329" s="78">
        <f t="shared" si="232"/>
        <v>0.59685696969696966</v>
      </c>
      <c r="AM329" s="79">
        <f t="shared" si="233"/>
        <v>1061.1279999999999</v>
      </c>
      <c r="AN329" s="78">
        <f t="shared" si="234"/>
        <v>0.64310787878787878</v>
      </c>
      <c r="AO329" s="103">
        <f t="shared" si="235"/>
        <v>14148.373333333333</v>
      </c>
    </row>
    <row r="330" spans="2:41" x14ac:dyDescent="0.2">
      <c r="B330" s="1" t="s">
        <v>50</v>
      </c>
      <c r="C330" s="2">
        <v>111947</v>
      </c>
      <c r="D330" s="2">
        <v>3732</v>
      </c>
      <c r="E330" s="2">
        <v>158</v>
      </c>
      <c r="F330" s="2">
        <v>10</v>
      </c>
      <c r="G330" s="2">
        <v>94</v>
      </c>
      <c r="H330" s="2">
        <v>236</v>
      </c>
      <c r="I330" s="2">
        <v>12</v>
      </c>
      <c r="J330" s="2">
        <v>95</v>
      </c>
      <c r="K330" s="2">
        <v>391</v>
      </c>
      <c r="L330" s="2">
        <v>28</v>
      </c>
      <c r="M330" s="2">
        <v>93</v>
      </c>
      <c r="N330" s="3">
        <v>151.56</v>
      </c>
      <c r="O330" s="3">
        <v>17.22</v>
      </c>
      <c r="P330" s="41">
        <v>7.3</v>
      </c>
      <c r="Q330" s="41">
        <v>8</v>
      </c>
      <c r="R330" s="41">
        <v>1.2769999999999999</v>
      </c>
      <c r="S330" s="41">
        <v>1.175</v>
      </c>
      <c r="T330" s="2">
        <v>33.1</v>
      </c>
      <c r="U330" s="2">
        <v>5</v>
      </c>
      <c r="V330" s="2">
        <v>40.700000000000003</v>
      </c>
      <c r="W330" s="2">
        <v>7.7</v>
      </c>
      <c r="X330" s="2"/>
      <c r="Y330" s="46">
        <v>7.2</v>
      </c>
      <c r="Z330" s="46">
        <v>1.6</v>
      </c>
      <c r="AA330" s="46"/>
      <c r="AB330" s="41">
        <v>2.93</v>
      </c>
      <c r="AC330" s="39">
        <v>42</v>
      </c>
      <c r="AD330" s="39">
        <v>434.5</v>
      </c>
      <c r="AE330" s="2">
        <v>8694</v>
      </c>
      <c r="AF330" s="2">
        <v>46663</v>
      </c>
      <c r="AG330" s="2">
        <f t="shared" si="228"/>
        <v>55357</v>
      </c>
      <c r="AH330" s="3">
        <f t="shared" si="227"/>
        <v>0.41683117904008149</v>
      </c>
      <c r="AI330" s="3">
        <f t="shared" si="229"/>
        <v>7.7661750649861097E-2</v>
      </c>
      <c r="AJ330" s="76">
        <f t="shared" si="230"/>
        <v>0.67854545454545456</v>
      </c>
      <c r="AK330" s="77">
        <f t="shared" si="231"/>
        <v>589.65599999999995</v>
      </c>
      <c r="AL330" s="78">
        <f t="shared" si="232"/>
        <v>0.3573672727272727</v>
      </c>
      <c r="AM330" s="79">
        <f t="shared" si="233"/>
        <v>880.75199999999995</v>
      </c>
      <c r="AN330" s="78">
        <f t="shared" si="234"/>
        <v>0.53378909090909088</v>
      </c>
      <c r="AO330" s="103">
        <f t="shared" si="235"/>
        <v>11743.360000000002</v>
      </c>
    </row>
    <row r="331" spans="2:41" x14ac:dyDescent="0.2">
      <c r="B331" s="1" t="s">
        <v>51</v>
      </c>
      <c r="C331" s="2">
        <v>109174</v>
      </c>
      <c r="D331" s="2">
        <v>3522</v>
      </c>
      <c r="E331" s="2">
        <v>313</v>
      </c>
      <c r="F331" s="2">
        <v>10</v>
      </c>
      <c r="G331" s="2">
        <v>97</v>
      </c>
      <c r="H331" s="2">
        <v>353</v>
      </c>
      <c r="I331" s="2">
        <v>10</v>
      </c>
      <c r="J331" s="2">
        <v>97</v>
      </c>
      <c r="K331" s="2">
        <v>708</v>
      </c>
      <c r="L331" s="2">
        <v>31</v>
      </c>
      <c r="M331" s="2">
        <v>96</v>
      </c>
      <c r="N331" s="3">
        <v>151.33000000000001</v>
      </c>
      <c r="O331" s="3">
        <v>17.579999999999998</v>
      </c>
      <c r="P331" s="41">
        <v>7.27</v>
      </c>
      <c r="Q331" s="41">
        <v>7.76</v>
      </c>
      <c r="R331" s="41">
        <v>1.407</v>
      </c>
      <c r="S331" s="41">
        <v>1.1220000000000001</v>
      </c>
      <c r="T331" s="2">
        <v>55</v>
      </c>
      <c r="U331" s="2">
        <v>4</v>
      </c>
      <c r="V331" s="2">
        <v>61</v>
      </c>
      <c r="W331" s="2">
        <v>7</v>
      </c>
      <c r="X331" s="2"/>
      <c r="Y331" s="46">
        <v>11.1</v>
      </c>
      <c r="Z331" s="46">
        <v>1.4</v>
      </c>
      <c r="AA331" s="46"/>
      <c r="AB331" s="41">
        <v>3.73</v>
      </c>
      <c r="AC331" s="39">
        <v>37</v>
      </c>
      <c r="AD331" s="39">
        <v>419</v>
      </c>
      <c r="AE331" s="2">
        <v>8378</v>
      </c>
      <c r="AF331" s="2">
        <v>47574</v>
      </c>
      <c r="AG331" s="2">
        <f t="shared" si="228"/>
        <v>55952</v>
      </c>
      <c r="AH331" s="3">
        <f t="shared" si="227"/>
        <v>0.43576309377690658</v>
      </c>
      <c r="AI331" s="3">
        <f t="shared" si="229"/>
        <v>7.6739883122355135E-2</v>
      </c>
      <c r="AJ331" s="76">
        <f t="shared" si="230"/>
        <v>0.64036363636363636</v>
      </c>
      <c r="AK331" s="77">
        <f t="shared" si="231"/>
        <v>1102.386</v>
      </c>
      <c r="AL331" s="78">
        <f t="shared" si="232"/>
        <v>0.6681127272727273</v>
      </c>
      <c r="AM331" s="79">
        <f t="shared" si="233"/>
        <v>1243.2660000000001</v>
      </c>
      <c r="AN331" s="78">
        <f t="shared" si="234"/>
        <v>0.75349454545454553</v>
      </c>
      <c r="AO331" s="103">
        <f t="shared" si="235"/>
        <v>16576.88</v>
      </c>
    </row>
    <row r="332" spans="2:41" x14ac:dyDescent="0.2">
      <c r="B332" s="30" t="s">
        <v>52</v>
      </c>
      <c r="C332" s="2">
        <v>103927</v>
      </c>
      <c r="D332" s="2">
        <v>3464</v>
      </c>
      <c r="E332" s="2">
        <v>221</v>
      </c>
      <c r="F332" s="2">
        <v>12</v>
      </c>
      <c r="G332" s="2">
        <v>94</v>
      </c>
      <c r="H332" s="2">
        <v>319</v>
      </c>
      <c r="I332" s="2">
        <v>6</v>
      </c>
      <c r="J332" s="2">
        <v>98</v>
      </c>
      <c r="K332" s="2">
        <v>574</v>
      </c>
      <c r="L332" s="2">
        <v>32</v>
      </c>
      <c r="M332" s="2">
        <v>94</v>
      </c>
      <c r="N332" s="3">
        <v>182.66</v>
      </c>
      <c r="O332" s="3">
        <v>17.010000000000002</v>
      </c>
      <c r="P332" s="41">
        <v>7.6</v>
      </c>
      <c r="Q332" s="41">
        <v>8</v>
      </c>
      <c r="R332" s="41">
        <v>2.194</v>
      </c>
      <c r="S332" s="41">
        <v>1.9</v>
      </c>
      <c r="T332" s="2">
        <v>48</v>
      </c>
      <c r="U332" s="2">
        <v>3</v>
      </c>
      <c r="V332" s="2">
        <v>55</v>
      </c>
      <c r="W332" s="2">
        <v>6.9</v>
      </c>
      <c r="X332" s="2"/>
      <c r="Y332" s="46">
        <v>7.4</v>
      </c>
      <c r="Z332" s="46">
        <v>1.6</v>
      </c>
      <c r="AA332" s="46"/>
      <c r="AB332" s="41">
        <v>3.28</v>
      </c>
      <c r="AC332" s="39">
        <v>33</v>
      </c>
      <c r="AD332" s="39">
        <v>385</v>
      </c>
      <c r="AE332" s="2">
        <v>8694</v>
      </c>
      <c r="AF332" s="2">
        <v>45157</v>
      </c>
      <c r="AG332" s="2">
        <f t="shared" si="228"/>
        <v>53851</v>
      </c>
      <c r="AH332" s="3">
        <f t="shared" si="227"/>
        <v>0.43450691350659598</v>
      </c>
      <c r="AI332" s="3">
        <f t="shared" si="229"/>
        <v>8.3654873132102348E-2</v>
      </c>
      <c r="AJ332" s="76">
        <f t="shared" si="230"/>
        <v>0.62981818181818183</v>
      </c>
      <c r="AK332" s="77">
        <f t="shared" si="231"/>
        <v>765.54399999999998</v>
      </c>
      <c r="AL332" s="78">
        <f t="shared" si="232"/>
        <v>0.4639660606060606</v>
      </c>
      <c r="AM332" s="79">
        <f t="shared" si="233"/>
        <v>1105.0160000000001</v>
      </c>
      <c r="AN332" s="78">
        <f t="shared" si="234"/>
        <v>0.66970666666666667</v>
      </c>
      <c r="AO332" s="103">
        <f t="shared" si="235"/>
        <v>14733.546666666667</v>
      </c>
    </row>
    <row r="333" spans="2:41" ht="13.5" thickBot="1" x14ac:dyDescent="0.25">
      <c r="B333" s="32" t="s">
        <v>53</v>
      </c>
      <c r="C333" s="2">
        <v>125744</v>
      </c>
      <c r="D333" s="2">
        <v>4057</v>
      </c>
      <c r="E333" s="2">
        <v>217</v>
      </c>
      <c r="F333" s="2">
        <v>10</v>
      </c>
      <c r="G333" s="2">
        <v>96</v>
      </c>
      <c r="H333" s="2">
        <v>346</v>
      </c>
      <c r="I333" s="2">
        <v>12</v>
      </c>
      <c r="J333" s="2">
        <v>97</v>
      </c>
      <c r="K333" s="2">
        <v>616</v>
      </c>
      <c r="L333" s="2">
        <v>31</v>
      </c>
      <c r="M333" s="2">
        <v>95</v>
      </c>
      <c r="N333" s="3">
        <v>133.85</v>
      </c>
      <c r="O333" s="3">
        <v>17.48</v>
      </c>
      <c r="P333" s="41">
        <v>7.7</v>
      </c>
      <c r="Q333" s="41">
        <v>7.9</v>
      </c>
      <c r="R333" s="41">
        <v>2.528</v>
      </c>
      <c r="S333" s="41">
        <v>2.06</v>
      </c>
      <c r="T333" s="2">
        <v>52</v>
      </c>
      <c r="U333" s="2">
        <v>3</v>
      </c>
      <c r="V333" s="2">
        <v>59</v>
      </c>
      <c r="W333" s="2">
        <v>5.6</v>
      </c>
      <c r="X333" s="2"/>
      <c r="Y333" s="46">
        <v>7.4</v>
      </c>
      <c r="Z333" s="46">
        <v>1</v>
      </c>
      <c r="AA333" s="46"/>
      <c r="AB333" s="41">
        <v>2.68</v>
      </c>
      <c r="AC333" s="40">
        <v>23</v>
      </c>
      <c r="AD333" s="40">
        <v>285</v>
      </c>
      <c r="AE333" s="2">
        <v>9894</v>
      </c>
      <c r="AF333" s="2">
        <v>45622</v>
      </c>
      <c r="AG333" s="2">
        <f t="shared" si="228"/>
        <v>55516</v>
      </c>
      <c r="AH333" s="3">
        <f t="shared" si="227"/>
        <v>0.36281651609619542</v>
      </c>
      <c r="AI333" s="3">
        <f t="shared" si="229"/>
        <v>7.8683674767782166E-2</v>
      </c>
      <c r="AJ333" s="76">
        <f t="shared" si="230"/>
        <v>0.73763636363636365</v>
      </c>
      <c r="AK333" s="77">
        <f t="shared" si="231"/>
        <v>880.36900000000003</v>
      </c>
      <c r="AL333" s="78">
        <f t="shared" si="232"/>
        <v>0.53355696969696975</v>
      </c>
      <c r="AM333" s="79">
        <f t="shared" si="233"/>
        <v>1403.722</v>
      </c>
      <c r="AN333" s="78">
        <f t="shared" si="234"/>
        <v>0.85074060606060609</v>
      </c>
      <c r="AO333" s="103">
        <f t="shared" si="235"/>
        <v>18716.293333333335</v>
      </c>
    </row>
    <row r="334" spans="2:41" ht="13.5" thickTop="1" x14ac:dyDescent="0.2">
      <c r="B334" s="31" t="s">
        <v>126</v>
      </c>
      <c r="C334" s="45">
        <f>SUM(C322:C333)</f>
        <v>1337437</v>
      </c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>
        <f>SUM(N322:N333)</f>
        <v>2041.72</v>
      </c>
      <c r="O334" s="6"/>
      <c r="P334" s="35"/>
      <c r="Q334" s="35"/>
      <c r="R334" s="35"/>
      <c r="S334" s="35"/>
      <c r="T334" s="6"/>
      <c r="U334" s="6"/>
      <c r="V334" s="6"/>
      <c r="W334" s="6"/>
      <c r="X334" s="6"/>
      <c r="Y334" s="6"/>
      <c r="Z334" s="6"/>
      <c r="AA334" s="6"/>
      <c r="AB334" s="35"/>
      <c r="AC334" s="6">
        <f>SUM(AC322:AC333)</f>
        <v>430</v>
      </c>
      <c r="AD334" s="6">
        <f>SUM(AD322:AD333)</f>
        <v>4465.8999999999996</v>
      </c>
      <c r="AE334" s="6">
        <f t="shared" ref="AE334:AI334" si="236">SUM(AE322:AE333)</f>
        <v>104460</v>
      </c>
      <c r="AF334" s="6">
        <f t="shared" si="236"/>
        <v>602553</v>
      </c>
      <c r="AG334" s="6">
        <f t="shared" si="236"/>
        <v>707013</v>
      </c>
      <c r="AH334" s="35">
        <f t="shared" si="236"/>
        <v>5.4490431404573911</v>
      </c>
      <c r="AI334" s="35">
        <f t="shared" si="236"/>
        <v>0.93698519031744198</v>
      </c>
      <c r="AJ334" s="80"/>
      <c r="AK334" s="81"/>
      <c r="AL334" s="82"/>
      <c r="AM334" s="83"/>
      <c r="AN334" s="82"/>
      <c r="AO334" s="104"/>
    </row>
    <row r="335" spans="2:41" ht="13.5" thickBot="1" x14ac:dyDescent="0.25">
      <c r="B335" s="7" t="s">
        <v>127</v>
      </c>
      <c r="C335" s="8">
        <f>AVERAGE(C322:C333)</f>
        <v>111453.08333333333</v>
      </c>
      <c r="D335" s="8">
        <f t="shared" ref="D335:O335" si="237">AVERAGE(D322:D333)</f>
        <v>3653.5833333333335</v>
      </c>
      <c r="E335" s="8">
        <f t="shared" si="237"/>
        <v>243.25</v>
      </c>
      <c r="F335" s="8">
        <f>AVERAGE(F322:F333)</f>
        <v>12.166666666666666</v>
      </c>
      <c r="G335" s="8">
        <f>AVERAGE(G322:G333)</f>
        <v>94.75</v>
      </c>
      <c r="H335" s="8">
        <f>AVERAGE(H322:H333)</f>
        <v>297.66666666666669</v>
      </c>
      <c r="I335" s="8">
        <f>AVERAGE(I322:I333)</f>
        <v>10.166666666666666</v>
      </c>
      <c r="J335" s="8">
        <f>AVERAGE(J322:J333)</f>
        <v>96.416666666666671</v>
      </c>
      <c r="K335" s="8">
        <f t="shared" si="237"/>
        <v>550.66666666666663</v>
      </c>
      <c r="L335" s="8">
        <f>AVERAGE(L322:L333)</f>
        <v>33</v>
      </c>
      <c r="M335" s="8">
        <f>AVERAGE(M322:M333)</f>
        <v>94</v>
      </c>
      <c r="N335" s="8">
        <f t="shared" si="237"/>
        <v>170.14333333333335</v>
      </c>
      <c r="O335" s="8">
        <f t="shared" si="237"/>
        <v>17.070833333333333</v>
      </c>
      <c r="P335" s="33">
        <f t="shared" ref="P335:W335" si="238">AVERAGE(P322:P333)</f>
        <v>7.359166666666666</v>
      </c>
      <c r="Q335" s="33">
        <f t="shared" si="238"/>
        <v>7.7408333333333337</v>
      </c>
      <c r="R335" s="33">
        <f t="shared" si="238"/>
        <v>1.5821666666666665</v>
      </c>
      <c r="S335" s="33">
        <f t="shared" si="238"/>
        <v>1.3485000000000003</v>
      </c>
      <c r="T335" s="8">
        <f>AVERAGE(T322:T333)</f>
        <v>41.675000000000004</v>
      </c>
      <c r="U335" s="8">
        <f>AVERAGE(U322:U333)</f>
        <v>4.5249999999999995</v>
      </c>
      <c r="V335" s="8">
        <f t="shared" si="238"/>
        <v>51.199999999999996</v>
      </c>
      <c r="W335" s="8">
        <f t="shared" si="238"/>
        <v>7.3083333333333336</v>
      </c>
      <c r="X335" s="8"/>
      <c r="Y335" s="33">
        <f t="shared" ref="Y335:AI335" si="239">AVERAGE(Y322:Y333)</f>
        <v>7.3333333333333348</v>
      </c>
      <c r="Z335" s="33">
        <f t="shared" si="239"/>
        <v>1.4749999999999999</v>
      </c>
      <c r="AA335" s="33"/>
      <c r="AB335" s="33">
        <f t="shared" si="239"/>
        <v>2.0225</v>
      </c>
      <c r="AC335" s="8"/>
      <c r="AD335" s="8"/>
      <c r="AE335" s="8">
        <f t="shared" si="239"/>
        <v>8705</v>
      </c>
      <c r="AF335" s="8">
        <f t="shared" si="239"/>
        <v>50212.75</v>
      </c>
      <c r="AG335" s="8">
        <f t="shared" si="239"/>
        <v>58917.75</v>
      </c>
      <c r="AH335" s="33">
        <f t="shared" si="239"/>
        <v>0.45408692837144926</v>
      </c>
      <c r="AI335" s="33">
        <f t="shared" si="239"/>
        <v>7.8082099193120161E-2</v>
      </c>
      <c r="AJ335" s="84">
        <f t="shared" ref="AJ335" si="240">D335/$D$2</f>
        <v>0.66428787878787876</v>
      </c>
      <c r="AK335" s="85">
        <f t="shared" ref="AK335" si="241">(D335*E335)/1000</f>
        <v>888.7341458333334</v>
      </c>
      <c r="AL335" s="86">
        <f t="shared" si="232"/>
        <v>0.53862675505050506</v>
      </c>
      <c r="AM335" s="87">
        <f t="shared" ref="AM335" si="242">(D335*H335)/1000</f>
        <v>1087.5499722222223</v>
      </c>
      <c r="AN335" s="86">
        <f t="shared" si="234"/>
        <v>0.65912119528619539</v>
      </c>
      <c r="AO335" s="105">
        <f>AVERAGE(AO322:AO333)</f>
        <v>14413.912222222221</v>
      </c>
    </row>
    <row r="336" spans="2:41" ht="13.5" thickTop="1" x14ac:dyDescent="0.2"/>
    <row r="337" spans="2:41" ht="13.5" thickBot="1" x14ac:dyDescent="0.25"/>
    <row r="338" spans="2:41" ht="13.5" thickTop="1" x14ac:dyDescent="0.2">
      <c r="B338" s="19" t="s">
        <v>5</v>
      </c>
      <c r="C338" s="20" t="s">
        <v>6</v>
      </c>
      <c r="D338" s="20" t="s">
        <v>6</v>
      </c>
      <c r="E338" s="20" t="s">
        <v>7</v>
      </c>
      <c r="F338" s="20" t="s">
        <v>8</v>
      </c>
      <c r="G338" s="42" t="s">
        <v>2</v>
      </c>
      <c r="H338" s="20" t="s">
        <v>9</v>
      </c>
      <c r="I338" s="20" t="s">
        <v>10</v>
      </c>
      <c r="J338" s="42" t="s">
        <v>3</v>
      </c>
      <c r="K338" s="20" t="s">
        <v>11</v>
      </c>
      <c r="L338" s="20" t="s">
        <v>12</v>
      </c>
      <c r="M338" s="42" t="s">
        <v>13</v>
      </c>
      <c r="N338" s="20" t="s">
        <v>15</v>
      </c>
      <c r="O338" s="21" t="s">
        <v>16</v>
      </c>
      <c r="P338" s="20" t="s">
        <v>66</v>
      </c>
      <c r="Q338" s="20" t="s">
        <v>67</v>
      </c>
      <c r="R338" s="20" t="s">
        <v>68</v>
      </c>
      <c r="S338" s="20" t="s">
        <v>69</v>
      </c>
      <c r="T338" s="20" t="s">
        <v>103</v>
      </c>
      <c r="U338" s="20" t="s">
        <v>104</v>
      </c>
      <c r="V338" s="20" t="s">
        <v>105</v>
      </c>
      <c r="W338" s="20" t="s">
        <v>106</v>
      </c>
      <c r="X338" s="91" t="s">
        <v>147</v>
      </c>
      <c r="Y338" s="20" t="s">
        <v>113</v>
      </c>
      <c r="Z338" s="20" t="s">
        <v>114</v>
      </c>
      <c r="AA338" s="91" t="s">
        <v>148</v>
      </c>
      <c r="AB338" s="20" t="s">
        <v>121</v>
      </c>
      <c r="AC338" s="108" t="s">
        <v>56</v>
      </c>
      <c r="AD338" s="109"/>
      <c r="AE338" s="21" t="s">
        <v>70</v>
      </c>
      <c r="AF338" s="21" t="s">
        <v>71</v>
      </c>
      <c r="AG338" s="21" t="s">
        <v>39</v>
      </c>
      <c r="AH338" s="21" t="s">
        <v>14</v>
      </c>
      <c r="AI338" s="21" t="s">
        <v>70</v>
      </c>
      <c r="AJ338" s="68" t="s">
        <v>72</v>
      </c>
      <c r="AK338" s="69" t="s">
        <v>73</v>
      </c>
      <c r="AL338" s="70" t="s">
        <v>74</v>
      </c>
      <c r="AM338" s="71" t="s">
        <v>72</v>
      </c>
      <c r="AN338" s="70" t="s">
        <v>72</v>
      </c>
      <c r="AO338" s="68" t="s">
        <v>156</v>
      </c>
    </row>
    <row r="339" spans="2:41" ht="13.5" thickBot="1" x14ac:dyDescent="0.25">
      <c r="B339" s="15" t="s">
        <v>128</v>
      </c>
      <c r="C339" s="16" t="s">
        <v>18</v>
      </c>
      <c r="D339" s="17" t="s">
        <v>19</v>
      </c>
      <c r="E339" s="16" t="s">
        <v>20</v>
      </c>
      <c r="F339" s="16" t="s">
        <v>20</v>
      </c>
      <c r="G339" s="43" t="s">
        <v>21</v>
      </c>
      <c r="H339" s="16" t="s">
        <v>20</v>
      </c>
      <c r="I339" s="16" t="s">
        <v>20</v>
      </c>
      <c r="J339" s="43" t="s">
        <v>21</v>
      </c>
      <c r="K339" s="16" t="s">
        <v>20</v>
      </c>
      <c r="L339" s="16" t="s">
        <v>20</v>
      </c>
      <c r="M339" s="43" t="s">
        <v>21</v>
      </c>
      <c r="N339" s="16" t="s">
        <v>23</v>
      </c>
      <c r="O339" s="18" t="s">
        <v>24</v>
      </c>
      <c r="P339" s="16"/>
      <c r="Q339" s="16"/>
      <c r="R339" s="16"/>
      <c r="S339" s="16"/>
      <c r="T339" s="16"/>
      <c r="U339" s="16"/>
      <c r="V339" s="16"/>
      <c r="W339" s="16"/>
      <c r="X339" s="92" t="s">
        <v>150</v>
      </c>
      <c r="Y339" s="16"/>
      <c r="Z339" s="16"/>
      <c r="AA339" s="92" t="s">
        <v>150</v>
      </c>
      <c r="AB339" s="16"/>
      <c r="AC339" s="37" t="s">
        <v>58</v>
      </c>
      <c r="AD339" s="37" t="s">
        <v>59</v>
      </c>
      <c r="AE339" s="17" t="s">
        <v>41</v>
      </c>
      <c r="AF339" s="17" t="s">
        <v>41</v>
      </c>
      <c r="AG339" s="17" t="s">
        <v>41</v>
      </c>
      <c r="AH339" s="17" t="s">
        <v>22</v>
      </c>
      <c r="AI339" s="17" t="s">
        <v>22</v>
      </c>
      <c r="AJ339" s="72" t="s">
        <v>6</v>
      </c>
      <c r="AK339" s="73" t="s">
        <v>76</v>
      </c>
      <c r="AL339" s="74" t="s">
        <v>77</v>
      </c>
      <c r="AM339" s="75" t="s">
        <v>78</v>
      </c>
      <c r="AN339" s="74" t="s">
        <v>79</v>
      </c>
      <c r="AO339" s="72" t="s">
        <v>157</v>
      </c>
    </row>
    <row r="340" spans="2:41" ht="13.5" thickTop="1" x14ac:dyDescent="0.2">
      <c r="B340" s="1" t="s">
        <v>42</v>
      </c>
      <c r="C340" s="2">
        <v>108663</v>
      </c>
      <c r="D340" s="2">
        <v>3505</v>
      </c>
      <c r="E340" s="2">
        <v>223</v>
      </c>
      <c r="F340" s="2">
        <v>11</v>
      </c>
      <c r="G340" s="50">
        <v>0.95</v>
      </c>
      <c r="H340" s="2">
        <v>327</v>
      </c>
      <c r="I340" s="2">
        <v>11</v>
      </c>
      <c r="J340" s="50">
        <v>0.97</v>
      </c>
      <c r="K340" s="2">
        <v>619</v>
      </c>
      <c r="L340" s="2">
        <v>36</v>
      </c>
      <c r="M340" s="50">
        <v>0.64</v>
      </c>
      <c r="N340" s="4">
        <v>152.66</v>
      </c>
      <c r="O340" s="3">
        <v>16.28</v>
      </c>
      <c r="P340" s="41">
        <v>7.7</v>
      </c>
      <c r="Q340" s="41">
        <v>7.9</v>
      </c>
      <c r="R340" s="41">
        <v>2.7660999999999998</v>
      </c>
      <c r="S340" s="41">
        <v>2.2909999999999999</v>
      </c>
      <c r="T340" s="2">
        <v>55.5</v>
      </c>
      <c r="U340" s="2">
        <v>1.9</v>
      </c>
      <c r="V340" s="46">
        <v>61.4</v>
      </c>
      <c r="W340" s="2">
        <v>4.5999999999999996</v>
      </c>
      <c r="X340" s="48">
        <f>1-W340/V340</f>
        <v>0.92508143322475567</v>
      </c>
      <c r="Y340" s="46">
        <v>7.9</v>
      </c>
      <c r="Z340" s="46">
        <v>0.7</v>
      </c>
      <c r="AA340" s="48">
        <f>1-Z340/Y340</f>
        <v>0.91139240506329111</v>
      </c>
      <c r="AB340" s="41">
        <v>2.2999999999999998</v>
      </c>
      <c r="AC340" s="38">
        <v>34</v>
      </c>
      <c r="AD340" s="38">
        <v>387.7</v>
      </c>
      <c r="AE340" s="2">
        <v>9357</v>
      </c>
      <c r="AF340" s="2">
        <v>50007</v>
      </c>
      <c r="AG340" s="2">
        <f>SUM(AE340:AF340)</f>
        <v>59364</v>
      </c>
      <c r="AH340" s="3">
        <f t="shared" ref="AH340:AH351" si="243">AG340/C340</f>
        <v>0.54631291239888458</v>
      </c>
      <c r="AI340" s="3">
        <f>AE340/C340</f>
        <v>8.611026752436432E-2</v>
      </c>
      <c r="AJ340" s="76">
        <f>D340/$D$2</f>
        <v>0.63727272727272732</v>
      </c>
      <c r="AK340" s="77">
        <f>(D340*E340)/1000</f>
        <v>781.61500000000001</v>
      </c>
      <c r="AL340" s="78">
        <f>(AK340)/$F$3</f>
        <v>0.47370606060606063</v>
      </c>
      <c r="AM340" s="79">
        <f>(D340*H340)/1000</f>
        <v>1146.135</v>
      </c>
      <c r="AN340" s="78">
        <f>(AM340)/$H$3</f>
        <v>0.69462727272727276</v>
      </c>
      <c r="AO340" s="103">
        <f>(0.8*D340*H340)/60</f>
        <v>15281.8</v>
      </c>
    </row>
    <row r="341" spans="2:41" x14ac:dyDescent="0.2">
      <c r="B341" s="1" t="s">
        <v>43</v>
      </c>
      <c r="C341" s="2">
        <v>88302</v>
      </c>
      <c r="D341" s="2">
        <v>3154</v>
      </c>
      <c r="E341" s="2">
        <v>239</v>
      </c>
      <c r="F341" s="2">
        <v>13</v>
      </c>
      <c r="G341" s="50">
        <v>0.95</v>
      </c>
      <c r="H341" s="2">
        <v>385</v>
      </c>
      <c r="I341" s="2">
        <v>15</v>
      </c>
      <c r="J341" s="50">
        <v>0.96</v>
      </c>
      <c r="K341" s="2">
        <v>694</v>
      </c>
      <c r="L341" s="2">
        <v>44</v>
      </c>
      <c r="M341" s="50">
        <v>0.94</v>
      </c>
      <c r="N341" s="3">
        <v>158.25</v>
      </c>
      <c r="O341" s="3">
        <v>17.05</v>
      </c>
      <c r="P341" s="41">
        <v>7.7</v>
      </c>
      <c r="Q341" s="41">
        <v>8</v>
      </c>
      <c r="R341" s="41">
        <v>2.738</v>
      </c>
      <c r="S341" s="41">
        <v>2.3050000000000002</v>
      </c>
      <c r="T341" s="2">
        <v>53.6</v>
      </c>
      <c r="U341" s="2">
        <v>6.6</v>
      </c>
      <c r="V341" s="2">
        <v>65.099999999999994</v>
      </c>
      <c r="W341" s="2">
        <v>10.1</v>
      </c>
      <c r="X341" s="48">
        <f t="shared" ref="X341:X351" si="244">1-W341/V341</f>
        <v>0.84485407066052232</v>
      </c>
      <c r="Y341" s="46">
        <v>8.6</v>
      </c>
      <c r="Z341" s="46">
        <v>1.2</v>
      </c>
      <c r="AA341" s="48">
        <f t="shared" ref="AA341:AA351" si="245">1-Z341/Y341</f>
        <v>0.86046511627906974</v>
      </c>
      <c r="AB341" s="41">
        <v>2.4500000000000002</v>
      </c>
      <c r="AC341" s="39">
        <v>42</v>
      </c>
      <c r="AD341" s="39">
        <v>418.5</v>
      </c>
      <c r="AE341" s="2">
        <v>7325</v>
      </c>
      <c r="AF341" s="2">
        <v>46824</v>
      </c>
      <c r="AG341" s="2">
        <v>54149</v>
      </c>
      <c r="AH341" s="3">
        <f t="shared" si="243"/>
        <v>0.61322506851486946</v>
      </c>
      <c r="AI341" s="3">
        <f t="shared" ref="AI341:AI351" si="246">AE341/C341</f>
        <v>8.2953953477837419E-2</v>
      </c>
      <c r="AJ341" s="76">
        <f t="shared" ref="AJ341:AJ351" si="247">D341/$D$2</f>
        <v>0.57345454545454544</v>
      </c>
      <c r="AK341" s="77">
        <f t="shared" ref="AK341:AK351" si="248">(D341*E341)/1000</f>
        <v>753.80600000000004</v>
      </c>
      <c r="AL341" s="78">
        <f t="shared" ref="AL341:AL353" si="249">(AK341)/$F$3</f>
        <v>0.45685212121212121</v>
      </c>
      <c r="AM341" s="79">
        <f t="shared" ref="AM341:AM351" si="250">(D341*H341)/1000</f>
        <v>1214.29</v>
      </c>
      <c r="AN341" s="78">
        <f t="shared" ref="AN341:AN353" si="251">(AM341)/$H$3</f>
        <v>0.73593333333333333</v>
      </c>
      <c r="AO341" s="103">
        <f t="shared" ref="AO341:AO351" si="252">(0.8*D341*H341)/60</f>
        <v>16190.533333333335</v>
      </c>
    </row>
    <row r="342" spans="2:41" x14ac:dyDescent="0.2">
      <c r="B342" s="1" t="s">
        <v>44</v>
      </c>
      <c r="C342" s="2">
        <v>100438</v>
      </c>
      <c r="D342" s="2">
        <v>3240</v>
      </c>
      <c r="E342" s="2">
        <v>437</v>
      </c>
      <c r="F342" s="2">
        <v>10</v>
      </c>
      <c r="G342" s="50">
        <v>0.98</v>
      </c>
      <c r="H342" s="2">
        <v>575</v>
      </c>
      <c r="I342" s="2">
        <v>12</v>
      </c>
      <c r="J342" s="50">
        <v>0.98</v>
      </c>
      <c r="K342" s="2">
        <v>927</v>
      </c>
      <c r="L342" s="2">
        <v>48</v>
      </c>
      <c r="M342" s="50">
        <v>0.95</v>
      </c>
      <c r="N342" s="3">
        <v>212.7</v>
      </c>
      <c r="O342" s="3">
        <v>17.760000000000002</v>
      </c>
      <c r="P342" s="41">
        <v>7.7</v>
      </c>
      <c r="Q342" s="41">
        <v>7.6</v>
      </c>
      <c r="R342" s="41">
        <v>2.8279999999999998</v>
      </c>
      <c r="S342" s="41">
        <v>2.1880000000000002</v>
      </c>
      <c r="T342" s="2">
        <v>83.1</v>
      </c>
      <c r="U342" s="2">
        <v>6.4</v>
      </c>
      <c r="V342" s="2">
        <v>92.4</v>
      </c>
      <c r="W342" s="2">
        <v>10.9</v>
      </c>
      <c r="X342" s="48">
        <f t="shared" si="244"/>
        <v>0.88203463203463206</v>
      </c>
      <c r="Y342" s="46">
        <v>12.7</v>
      </c>
      <c r="Z342" s="46">
        <v>1.1000000000000001</v>
      </c>
      <c r="AA342" s="48">
        <f t="shared" si="245"/>
        <v>0.91338582677165348</v>
      </c>
      <c r="AB342" s="41">
        <v>2.73</v>
      </c>
      <c r="AC342" s="39">
        <v>47</v>
      </c>
      <c r="AD342" s="39">
        <v>449</v>
      </c>
      <c r="AE342" s="2">
        <v>8348</v>
      </c>
      <c r="AF342" s="2">
        <v>52835</v>
      </c>
      <c r="AG342" s="2">
        <v>61183</v>
      </c>
      <c r="AH342" s="3">
        <f t="shared" si="243"/>
        <v>0.60916187100499808</v>
      </c>
      <c r="AI342" s="3">
        <f t="shared" si="246"/>
        <v>8.311595212967203E-2</v>
      </c>
      <c r="AJ342" s="76">
        <f t="shared" si="247"/>
        <v>0.58909090909090911</v>
      </c>
      <c r="AK342" s="77">
        <f t="shared" si="248"/>
        <v>1415.88</v>
      </c>
      <c r="AL342" s="78">
        <f t="shared" si="249"/>
        <v>0.85810909090909093</v>
      </c>
      <c r="AM342" s="79">
        <f t="shared" si="250"/>
        <v>1863</v>
      </c>
      <c r="AN342" s="78">
        <f t="shared" si="251"/>
        <v>1.1290909090909091</v>
      </c>
      <c r="AO342" s="103">
        <f t="shared" si="252"/>
        <v>24840</v>
      </c>
    </row>
    <row r="343" spans="2:41" x14ac:dyDescent="0.2">
      <c r="B343" s="1" t="s">
        <v>45</v>
      </c>
      <c r="C343" s="2">
        <v>105740</v>
      </c>
      <c r="D343" s="2">
        <v>3525</v>
      </c>
      <c r="E343" s="2">
        <v>598</v>
      </c>
      <c r="F343" s="2">
        <v>12</v>
      </c>
      <c r="G343" s="48">
        <f t="shared" ref="G343:G351" si="253">+(E343-F343)/E343</f>
        <v>0.97993311036789299</v>
      </c>
      <c r="H343" s="2">
        <v>316</v>
      </c>
      <c r="I343" s="2">
        <v>10</v>
      </c>
      <c r="J343" s="48">
        <f t="shared" ref="J343:J351" si="254">+(H343-I343)/H343</f>
        <v>0.96835443037974689</v>
      </c>
      <c r="K343" s="2">
        <v>943</v>
      </c>
      <c r="L343" s="2">
        <v>38</v>
      </c>
      <c r="M343" s="48">
        <f t="shared" ref="M343:M351" si="255">+(K343-L343)/K343</f>
        <v>0.95970307529162246</v>
      </c>
      <c r="N343" s="3">
        <v>153.80000000000001</v>
      </c>
      <c r="O343" s="3">
        <v>16.940000000000001</v>
      </c>
      <c r="P343" s="41">
        <v>7.11</v>
      </c>
      <c r="Q343" s="41">
        <v>7.41</v>
      </c>
      <c r="R343" s="41">
        <v>2.4849999999999999</v>
      </c>
      <c r="S343" s="41">
        <v>2.3039999999999998</v>
      </c>
      <c r="T343" s="2">
        <v>45</v>
      </c>
      <c r="U343" s="2">
        <v>7</v>
      </c>
      <c r="V343" s="2">
        <v>54</v>
      </c>
      <c r="W343" s="2">
        <v>9</v>
      </c>
      <c r="X343" s="48">
        <f t="shared" si="244"/>
        <v>0.83333333333333337</v>
      </c>
      <c r="Y343" s="46">
        <v>8.6999999999999993</v>
      </c>
      <c r="Z343" s="46">
        <v>1.2</v>
      </c>
      <c r="AA343" s="48">
        <f t="shared" si="245"/>
        <v>0.86206896551724133</v>
      </c>
      <c r="AB343" s="41">
        <v>3.6</v>
      </c>
      <c r="AC343" s="39">
        <v>54</v>
      </c>
      <c r="AD343" s="39">
        <v>496</v>
      </c>
      <c r="AE343" s="2">
        <v>8429</v>
      </c>
      <c r="AF343" s="2">
        <v>47177</v>
      </c>
      <c r="AG343" s="2">
        <f t="shared" ref="AG343:AG351" si="256">+AE343+AF343</f>
        <v>55606</v>
      </c>
      <c r="AH343" s="3">
        <f t="shared" si="243"/>
        <v>0.52587478721392089</v>
      </c>
      <c r="AI343" s="3">
        <f t="shared" si="246"/>
        <v>7.971439379610365E-2</v>
      </c>
      <c r="AJ343" s="76">
        <f t="shared" si="247"/>
        <v>0.64090909090909087</v>
      </c>
      <c r="AK343" s="77">
        <f t="shared" si="248"/>
        <v>2107.9499999999998</v>
      </c>
      <c r="AL343" s="78">
        <f t="shared" si="249"/>
        <v>1.2775454545454545</v>
      </c>
      <c r="AM343" s="79">
        <f t="shared" si="250"/>
        <v>1113.9000000000001</v>
      </c>
      <c r="AN343" s="78">
        <f t="shared" si="251"/>
        <v>0.67509090909090919</v>
      </c>
      <c r="AO343" s="103">
        <f t="shared" si="252"/>
        <v>14852</v>
      </c>
    </row>
    <row r="344" spans="2:41" x14ac:dyDescent="0.2">
      <c r="B344" s="1" t="s">
        <v>46</v>
      </c>
      <c r="C344" s="2">
        <v>122299</v>
      </c>
      <c r="D344" s="2">
        <v>3945</v>
      </c>
      <c r="E344" s="2">
        <v>188</v>
      </c>
      <c r="F344" s="2">
        <v>11</v>
      </c>
      <c r="G344" s="48">
        <f t="shared" si="253"/>
        <v>0.94148936170212771</v>
      </c>
      <c r="H344" s="2">
        <v>224</v>
      </c>
      <c r="I344" s="2">
        <v>10</v>
      </c>
      <c r="J344" s="48">
        <f t="shared" si="254"/>
        <v>0.9553571428571429</v>
      </c>
      <c r="K344" s="2">
        <v>458</v>
      </c>
      <c r="L344" s="2">
        <v>37</v>
      </c>
      <c r="M344" s="48">
        <f t="shared" si="255"/>
        <v>0.91921397379912662</v>
      </c>
      <c r="N344" s="3">
        <v>156.26</v>
      </c>
      <c r="O344" s="3">
        <v>17.34</v>
      </c>
      <c r="P344" s="41">
        <v>6.94</v>
      </c>
      <c r="Q344" s="41">
        <v>7.54</v>
      </c>
      <c r="R344" s="41">
        <v>2.2799999999999998</v>
      </c>
      <c r="S344" s="41">
        <v>2.1349999999999998</v>
      </c>
      <c r="T344" s="2">
        <v>36</v>
      </c>
      <c r="U344" s="2">
        <v>7</v>
      </c>
      <c r="V344" s="2">
        <v>42</v>
      </c>
      <c r="W344" s="2">
        <v>10</v>
      </c>
      <c r="X344" s="48">
        <f t="shared" si="244"/>
        <v>0.76190476190476186</v>
      </c>
      <c r="Y344" s="46">
        <v>6.1</v>
      </c>
      <c r="Z344" s="46">
        <v>1.1000000000000001</v>
      </c>
      <c r="AA344" s="48">
        <f t="shared" si="245"/>
        <v>0.81967213114754101</v>
      </c>
      <c r="AB344" s="41">
        <v>4.2300000000000004</v>
      </c>
      <c r="AC344" s="39">
        <v>52</v>
      </c>
      <c r="AD344" s="39">
        <v>465.5</v>
      </c>
      <c r="AE344" s="2">
        <v>9645</v>
      </c>
      <c r="AF344" s="2">
        <v>51157</v>
      </c>
      <c r="AG344" s="2">
        <f t="shared" si="256"/>
        <v>60802</v>
      </c>
      <c r="AH344" s="3">
        <f t="shared" si="243"/>
        <v>0.49715860309569171</v>
      </c>
      <c r="AI344" s="3">
        <f t="shared" si="246"/>
        <v>7.8864095372815801E-2</v>
      </c>
      <c r="AJ344" s="76">
        <f t="shared" si="247"/>
        <v>0.71727272727272728</v>
      </c>
      <c r="AK344" s="77">
        <f t="shared" si="248"/>
        <v>741.66</v>
      </c>
      <c r="AL344" s="78">
        <f t="shared" si="249"/>
        <v>0.44949090909090905</v>
      </c>
      <c r="AM344" s="79">
        <f t="shared" si="250"/>
        <v>883.68</v>
      </c>
      <c r="AN344" s="78">
        <f t="shared" si="251"/>
        <v>0.53556363636363635</v>
      </c>
      <c r="AO344" s="103">
        <f t="shared" si="252"/>
        <v>11782.4</v>
      </c>
    </row>
    <row r="345" spans="2:41" x14ac:dyDescent="0.2">
      <c r="B345" s="1" t="s">
        <v>47</v>
      </c>
      <c r="C345" s="2">
        <v>108860</v>
      </c>
      <c r="D345" s="2">
        <v>3629</v>
      </c>
      <c r="E345" s="2">
        <v>210</v>
      </c>
      <c r="F345" s="2">
        <v>8</v>
      </c>
      <c r="G345" s="48">
        <f t="shared" si="253"/>
        <v>0.96190476190476193</v>
      </c>
      <c r="H345" s="2">
        <v>285</v>
      </c>
      <c r="I345" s="2">
        <v>11</v>
      </c>
      <c r="J345" s="48">
        <f t="shared" si="254"/>
        <v>0.96140350877192982</v>
      </c>
      <c r="K345" s="2">
        <v>603</v>
      </c>
      <c r="L345" s="2">
        <v>40</v>
      </c>
      <c r="M345" s="48">
        <f t="shared" si="255"/>
        <v>0.93366500829187393</v>
      </c>
      <c r="N345" s="3">
        <v>224.79</v>
      </c>
      <c r="O345" s="3">
        <v>17.93</v>
      </c>
      <c r="P345" s="41">
        <v>7.07</v>
      </c>
      <c r="Q345" s="41">
        <v>7.41</v>
      </c>
      <c r="R345" s="41">
        <v>2.4750000000000001</v>
      </c>
      <c r="S345" s="41">
        <v>2.1480000000000001</v>
      </c>
      <c r="T345" s="2">
        <v>48</v>
      </c>
      <c r="U345" s="2">
        <v>5</v>
      </c>
      <c r="V345" s="2">
        <v>55</v>
      </c>
      <c r="W345" s="2">
        <v>8</v>
      </c>
      <c r="X345" s="48">
        <f t="shared" si="244"/>
        <v>0.8545454545454545</v>
      </c>
      <c r="Y345" s="46">
        <v>7.5</v>
      </c>
      <c r="Z345" s="46">
        <v>1.3</v>
      </c>
      <c r="AA345" s="48">
        <f t="shared" si="245"/>
        <v>0.82666666666666666</v>
      </c>
      <c r="AB345" s="41">
        <v>4.4400000000000004</v>
      </c>
      <c r="AC345" s="39">
        <v>53</v>
      </c>
      <c r="AD345" s="39">
        <v>480.2</v>
      </c>
      <c r="AE345" s="2">
        <v>8273</v>
      </c>
      <c r="AF345" s="2">
        <v>51544</v>
      </c>
      <c r="AG345" s="2">
        <f t="shared" si="256"/>
        <v>59817</v>
      </c>
      <c r="AH345" s="3">
        <f t="shared" si="243"/>
        <v>0.54948557780635676</v>
      </c>
      <c r="AI345" s="3">
        <f t="shared" si="246"/>
        <v>7.5996693000183718E-2</v>
      </c>
      <c r="AJ345" s="76">
        <f t="shared" si="247"/>
        <v>0.65981818181818186</v>
      </c>
      <c r="AK345" s="77">
        <f t="shared" si="248"/>
        <v>762.09</v>
      </c>
      <c r="AL345" s="78">
        <f t="shared" si="249"/>
        <v>0.46187272727272727</v>
      </c>
      <c r="AM345" s="79">
        <f t="shared" si="250"/>
        <v>1034.2650000000001</v>
      </c>
      <c r="AN345" s="78">
        <f t="shared" si="251"/>
        <v>0.62682727272727279</v>
      </c>
      <c r="AO345" s="103">
        <f t="shared" si="252"/>
        <v>13790.200000000003</v>
      </c>
    </row>
    <row r="346" spans="2:41" x14ac:dyDescent="0.2">
      <c r="B346" s="1" t="s">
        <v>48</v>
      </c>
      <c r="C346" s="2">
        <v>108206</v>
      </c>
      <c r="D346" s="2">
        <v>3491</v>
      </c>
      <c r="E346" s="2">
        <v>140</v>
      </c>
      <c r="F346" s="2">
        <v>8</v>
      </c>
      <c r="G346" s="48">
        <f t="shared" si="253"/>
        <v>0.94285714285714284</v>
      </c>
      <c r="H346" s="2">
        <v>228</v>
      </c>
      <c r="I346" s="2">
        <v>12</v>
      </c>
      <c r="J346" s="48">
        <f t="shared" si="254"/>
        <v>0.94736842105263153</v>
      </c>
      <c r="K346" s="2">
        <v>451</v>
      </c>
      <c r="L346" s="2">
        <v>34</v>
      </c>
      <c r="M346" s="48">
        <f t="shared" si="255"/>
        <v>0.92461197339246115</v>
      </c>
      <c r="N346" s="3">
        <v>78.03</v>
      </c>
      <c r="O346" s="3">
        <v>17.38</v>
      </c>
      <c r="P346" s="41">
        <v>6.9</v>
      </c>
      <c r="Q346" s="41">
        <v>7.38</v>
      </c>
      <c r="R346" s="41">
        <v>2.6520000000000001</v>
      </c>
      <c r="S346" s="41">
        <v>2.4489999999999998</v>
      </c>
      <c r="T346" s="2">
        <v>39</v>
      </c>
      <c r="U346" s="2">
        <v>5</v>
      </c>
      <c r="V346" s="2">
        <v>43</v>
      </c>
      <c r="W346" s="2">
        <v>7</v>
      </c>
      <c r="X346" s="48">
        <f t="shared" si="244"/>
        <v>0.83720930232558133</v>
      </c>
      <c r="Y346" s="46">
        <v>6.6</v>
      </c>
      <c r="Z346" s="46">
        <v>1.1000000000000001</v>
      </c>
      <c r="AA346" s="48">
        <f t="shared" si="245"/>
        <v>0.83333333333333326</v>
      </c>
      <c r="AB346" s="41">
        <v>4.68</v>
      </c>
      <c r="AC346" s="47">
        <v>60</v>
      </c>
      <c r="AD346" s="47">
        <v>586</v>
      </c>
      <c r="AE346" s="2"/>
      <c r="AF346" s="2">
        <v>51767</v>
      </c>
      <c r="AG346" s="2">
        <f t="shared" si="256"/>
        <v>51767</v>
      </c>
      <c r="AH346" s="3">
        <f t="shared" si="243"/>
        <v>0.47841154834297545</v>
      </c>
      <c r="AI346" s="3">
        <f t="shared" si="246"/>
        <v>0</v>
      </c>
      <c r="AJ346" s="76">
        <f t="shared" si="247"/>
        <v>0.6347272727272727</v>
      </c>
      <c r="AK346" s="77">
        <f t="shared" si="248"/>
        <v>488.74</v>
      </c>
      <c r="AL346" s="78">
        <f t="shared" si="249"/>
        <v>0.29620606060606058</v>
      </c>
      <c r="AM346" s="79">
        <f t="shared" si="250"/>
        <v>795.94799999999998</v>
      </c>
      <c r="AN346" s="78">
        <f t="shared" si="251"/>
        <v>0.48239272727272725</v>
      </c>
      <c r="AO346" s="103">
        <f t="shared" si="252"/>
        <v>10612.640000000001</v>
      </c>
    </row>
    <row r="347" spans="2:41" x14ac:dyDescent="0.2">
      <c r="B347" s="1" t="s">
        <v>49</v>
      </c>
      <c r="C347" s="2">
        <v>118527</v>
      </c>
      <c r="D347" s="2">
        <v>3823</v>
      </c>
      <c r="E347" s="2">
        <v>156</v>
      </c>
      <c r="F347" s="2">
        <v>10</v>
      </c>
      <c r="G347" s="48">
        <f t="shared" si="253"/>
        <v>0.9358974358974359</v>
      </c>
      <c r="H347" s="2">
        <v>246</v>
      </c>
      <c r="I347" s="2">
        <v>11</v>
      </c>
      <c r="J347" s="48">
        <f t="shared" si="254"/>
        <v>0.95528455284552849</v>
      </c>
      <c r="K347" s="2">
        <v>159</v>
      </c>
      <c r="L347" s="2">
        <v>35</v>
      </c>
      <c r="M347" s="48">
        <f t="shared" si="255"/>
        <v>0.77987421383647804</v>
      </c>
      <c r="N347" s="3">
        <v>171.44</v>
      </c>
      <c r="O347" s="3">
        <v>17.29</v>
      </c>
      <c r="P347" s="41">
        <v>6.9</v>
      </c>
      <c r="Q347" s="41">
        <v>7.6</v>
      </c>
      <c r="R347" s="41">
        <v>2.512</v>
      </c>
      <c r="S347" s="41">
        <v>2.327</v>
      </c>
      <c r="T347" s="2">
        <v>45.6</v>
      </c>
      <c r="U347" s="2">
        <v>7.9</v>
      </c>
      <c r="V347" s="2">
        <v>58.8</v>
      </c>
      <c r="W347" s="2">
        <v>9.8000000000000007</v>
      </c>
      <c r="X347" s="48">
        <f t="shared" si="244"/>
        <v>0.83333333333333326</v>
      </c>
      <c r="Y347" s="46">
        <v>6.5</v>
      </c>
      <c r="Z347" s="46">
        <v>1.1000000000000001</v>
      </c>
      <c r="AA347" s="48">
        <f t="shared" si="245"/>
        <v>0.8307692307692307</v>
      </c>
      <c r="AB347" s="41">
        <v>4.83</v>
      </c>
      <c r="AC347" s="39">
        <v>49</v>
      </c>
      <c r="AD347" s="39">
        <v>453.5</v>
      </c>
      <c r="AE347" s="2"/>
      <c r="AF347" s="2">
        <v>49520</v>
      </c>
      <c r="AG347" s="2">
        <f t="shared" si="256"/>
        <v>49520</v>
      </c>
      <c r="AH347" s="3">
        <f t="shared" si="243"/>
        <v>0.41779510153804617</v>
      </c>
      <c r="AI347" s="3">
        <f t="shared" si="246"/>
        <v>0</v>
      </c>
      <c r="AJ347" s="76">
        <f t="shared" si="247"/>
        <v>0.69509090909090909</v>
      </c>
      <c r="AK347" s="77">
        <f t="shared" si="248"/>
        <v>596.38800000000003</v>
      </c>
      <c r="AL347" s="78">
        <f t="shared" si="249"/>
        <v>0.36144727272727273</v>
      </c>
      <c r="AM347" s="79">
        <f t="shared" si="250"/>
        <v>940.45799999999997</v>
      </c>
      <c r="AN347" s="78">
        <f t="shared" si="251"/>
        <v>0.5699745454545454</v>
      </c>
      <c r="AO347" s="103">
        <f t="shared" si="252"/>
        <v>12539.44</v>
      </c>
    </row>
    <row r="348" spans="2:41" x14ac:dyDescent="0.2">
      <c r="B348" s="1" t="s">
        <v>50</v>
      </c>
      <c r="C348" s="2">
        <v>116924</v>
      </c>
      <c r="D348" s="2">
        <v>3897</v>
      </c>
      <c r="E348" s="2">
        <v>141</v>
      </c>
      <c r="F348" s="2">
        <v>11</v>
      </c>
      <c r="G348" s="48">
        <f t="shared" si="253"/>
        <v>0.92198581560283688</v>
      </c>
      <c r="H348" s="2">
        <v>224</v>
      </c>
      <c r="I348" s="2">
        <v>11</v>
      </c>
      <c r="J348" s="48">
        <f t="shared" si="254"/>
        <v>0.9508928571428571</v>
      </c>
      <c r="K348" s="2">
        <v>406</v>
      </c>
      <c r="L348" s="2">
        <v>34</v>
      </c>
      <c r="M348" s="48">
        <f t="shared" si="255"/>
        <v>0.91625615763546797</v>
      </c>
      <c r="N348" s="3">
        <v>150.41</v>
      </c>
      <c r="O348" s="3">
        <v>17.63</v>
      </c>
      <c r="P348" s="41">
        <v>7.1</v>
      </c>
      <c r="Q348" s="41">
        <v>7.5</v>
      </c>
      <c r="R348" s="41">
        <v>2.5299999999999998</v>
      </c>
      <c r="S348" s="41">
        <v>2.41</v>
      </c>
      <c r="T348" s="2">
        <v>34.4</v>
      </c>
      <c r="U348" s="2">
        <v>6.8</v>
      </c>
      <c r="V348" s="2">
        <v>40.9</v>
      </c>
      <c r="W348" s="2">
        <v>9.9</v>
      </c>
      <c r="X348" s="48">
        <f t="shared" si="244"/>
        <v>0.75794621026894871</v>
      </c>
      <c r="Y348" s="46">
        <v>5.5</v>
      </c>
      <c r="Z348" s="46">
        <v>1.3</v>
      </c>
      <c r="AA348" s="48">
        <f t="shared" si="245"/>
        <v>0.76363636363636367</v>
      </c>
      <c r="AB348" s="41">
        <v>4.3899999999999997</v>
      </c>
      <c r="AC348" s="39">
        <v>49</v>
      </c>
      <c r="AD348" s="39">
        <v>441.5</v>
      </c>
      <c r="AE348" s="2"/>
      <c r="AF348" s="2">
        <v>43686</v>
      </c>
      <c r="AG348" s="2">
        <f t="shared" si="256"/>
        <v>43686</v>
      </c>
      <c r="AH348" s="3">
        <f t="shared" si="243"/>
        <v>0.37362731346857786</v>
      </c>
      <c r="AI348" s="3">
        <f t="shared" si="246"/>
        <v>0</v>
      </c>
      <c r="AJ348" s="76">
        <f t="shared" si="247"/>
        <v>0.70854545454545459</v>
      </c>
      <c r="AK348" s="77">
        <f t="shared" si="248"/>
        <v>549.47699999999998</v>
      </c>
      <c r="AL348" s="78">
        <f t="shared" si="249"/>
        <v>0.33301636363636361</v>
      </c>
      <c r="AM348" s="79">
        <f t="shared" si="250"/>
        <v>872.928</v>
      </c>
      <c r="AN348" s="78">
        <f t="shared" si="251"/>
        <v>0.5290472727272727</v>
      </c>
      <c r="AO348" s="103">
        <f t="shared" si="252"/>
        <v>11639.040000000003</v>
      </c>
    </row>
    <row r="349" spans="2:41" x14ac:dyDescent="0.2">
      <c r="B349" s="1" t="s">
        <v>51</v>
      </c>
      <c r="C349" s="2">
        <v>120179</v>
      </c>
      <c r="D349" s="2">
        <v>3877</v>
      </c>
      <c r="E349" s="2">
        <v>181</v>
      </c>
      <c r="F349" s="2">
        <v>11</v>
      </c>
      <c r="G349" s="48">
        <f t="shared" si="253"/>
        <v>0.93922651933701662</v>
      </c>
      <c r="H349" s="2">
        <v>242</v>
      </c>
      <c r="I349" s="2">
        <v>9</v>
      </c>
      <c r="J349" s="48">
        <f t="shared" si="254"/>
        <v>0.96280991735537191</v>
      </c>
      <c r="K349" s="2">
        <v>441</v>
      </c>
      <c r="L349" s="2">
        <v>40</v>
      </c>
      <c r="M349" s="48">
        <f t="shared" si="255"/>
        <v>0.90929705215419498</v>
      </c>
      <c r="N349" s="3">
        <v>160.91</v>
      </c>
      <c r="O349" s="3">
        <v>18.28</v>
      </c>
      <c r="P349" s="41">
        <v>7.1</v>
      </c>
      <c r="Q349" s="41">
        <v>7.6</v>
      </c>
      <c r="R349" s="41">
        <v>2.5329999999999999</v>
      </c>
      <c r="S349" s="41">
        <v>2.1789999999999998</v>
      </c>
      <c r="T349" s="2">
        <v>38</v>
      </c>
      <c r="U349" s="2">
        <v>8.1999999999999993</v>
      </c>
      <c r="V349" s="2">
        <v>41</v>
      </c>
      <c r="W349" s="2">
        <v>9.4</v>
      </c>
      <c r="X349" s="48">
        <f t="shared" si="244"/>
        <v>0.77073170731707319</v>
      </c>
      <c r="Y349" s="46">
        <v>4.2</v>
      </c>
      <c r="Z349" s="46">
        <v>1.3</v>
      </c>
      <c r="AA349" s="48">
        <f t="shared" si="245"/>
        <v>0.69047619047619047</v>
      </c>
      <c r="AB349" s="41">
        <v>5.13</v>
      </c>
      <c r="AC349" s="39">
        <v>40</v>
      </c>
      <c r="AD349" s="39">
        <v>439</v>
      </c>
      <c r="AE349" s="2"/>
      <c r="AF349" s="2">
        <v>44432</v>
      </c>
      <c r="AG349" s="2">
        <f t="shared" si="256"/>
        <v>44432</v>
      </c>
      <c r="AH349" s="3">
        <f t="shared" si="243"/>
        <v>0.36971517486416094</v>
      </c>
      <c r="AI349" s="3">
        <f t="shared" si="246"/>
        <v>0</v>
      </c>
      <c r="AJ349" s="76">
        <f t="shared" si="247"/>
        <v>0.70490909090909093</v>
      </c>
      <c r="AK349" s="77">
        <f t="shared" si="248"/>
        <v>701.73699999999997</v>
      </c>
      <c r="AL349" s="78">
        <f t="shared" si="249"/>
        <v>0.42529515151515151</v>
      </c>
      <c r="AM349" s="79">
        <f t="shared" si="250"/>
        <v>938.23400000000004</v>
      </c>
      <c r="AN349" s="78">
        <f t="shared" si="251"/>
        <v>0.56862666666666672</v>
      </c>
      <c r="AO349" s="103">
        <f t="shared" si="252"/>
        <v>12509.786666666669</v>
      </c>
    </row>
    <row r="350" spans="2:41" x14ac:dyDescent="0.2">
      <c r="B350" s="30" t="s">
        <v>52</v>
      </c>
      <c r="C350" s="2">
        <v>107008</v>
      </c>
      <c r="D350" s="2">
        <v>3567</v>
      </c>
      <c r="E350" s="2">
        <v>221</v>
      </c>
      <c r="F350" s="2">
        <v>19</v>
      </c>
      <c r="G350" s="48">
        <f t="shared" si="253"/>
        <v>0.91402714932126694</v>
      </c>
      <c r="H350" s="2">
        <v>282</v>
      </c>
      <c r="I350" s="2">
        <v>9</v>
      </c>
      <c r="J350" s="48">
        <f t="shared" si="254"/>
        <v>0.96808510638297873</v>
      </c>
      <c r="K350" s="2">
        <v>570</v>
      </c>
      <c r="L350" s="2">
        <v>45</v>
      </c>
      <c r="M350" s="48">
        <f t="shared" si="255"/>
        <v>0.92105263157894735</v>
      </c>
      <c r="N350" s="3">
        <v>179.92</v>
      </c>
      <c r="O350" s="3">
        <v>17.66</v>
      </c>
      <c r="P350" s="41">
        <v>7.2</v>
      </c>
      <c r="Q350" s="41">
        <v>7.6</v>
      </c>
      <c r="R350" s="41">
        <v>2759</v>
      </c>
      <c r="S350" s="41">
        <v>2479</v>
      </c>
      <c r="T350" s="2">
        <v>40</v>
      </c>
      <c r="U350" s="2">
        <v>5.4</v>
      </c>
      <c r="V350" s="2">
        <v>50.8</v>
      </c>
      <c r="W350" s="2">
        <v>9.1999999999999993</v>
      </c>
      <c r="X350" s="48">
        <f t="shared" si="244"/>
        <v>0.81889763779527558</v>
      </c>
      <c r="Y350" s="46">
        <v>6.1</v>
      </c>
      <c r="Z350" s="46">
        <v>1.4</v>
      </c>
      <c r="AA350" s="48">
        <f t="shared" si="245"/>
        <v>0.77049180327868849</v>
      </c>
      <c r="AB350" s="41">
        <v>5.41</v>
      </c>
      <c r="AC350" s="39"/>
      <c r="AD350" s="39"/>
      <c r="AE350" s="2"/>
      <c r="AF350" s="2">
        <v>42447</v>
      </c>
      <c r="AG350" s="2">
        <f t="shared" si="256"/>
        <v>42447</v>
      </c>
      <c r="AH350" s="3">
        <f t="shared" si="243"/>
        <v>0.3966712769138756</v>
      </c>
      <c r="AI350" s="3">
        <f t="shared" si="246"/>
        <v>0</v>
      </c>
      <c r="AJ350" s="76">
        <f t="shared" si="247"/>
        <v>0.64854545454545454</v>
      </c>
      <c r="AK350" s="77">
        <f t="shared" si="248"/>
        <v>788.30700000000002</v>
      </c>
      <c r="AL350" s="78">
        <f t="shared" si="249"/>
        <v>0.47776181818181818</v>
      </c>
      <c r="AM350" s="79">
        <f t="shared" si="250"/>
        <v>1005.894</v>
      </c>
      <c r="AN350" s="78">
        <f t="shared" si="251"/>
        <v>0.60963272727272733</v>
      </c>
      <c r="AO350" s="103">
        <f t="shared" si="252"/>
        <v>13411.920000000002</v>
      </c>
    </row>
    <row r="351" spans="2:41" ht="13.5" thickBot="1" x14ac:dyDescent="0.25">
      <c r="B351" s="32" t="s">
        <v>53</v>
      </c>
      <c r="C351" s="2">
        <v>112566</v>
      </c>
      <c r="D351" s="2">
        <v>3631</v>
      </c>
      <c r="E351" s="2">
        <v>307</v>
      </c>
      <c r="F351" s="2">
        <v>20</v>
      </c>
      <c r="G351" s="50">
        <f t="shared" si="253"/>
        <v>0.93485342019543971</v>
      </c>
      <c r="H351" s="2">
        <v>338</v>
      </c>
      <c r="I351" s="2">
        <v>12</v>
      </c>
      <c r="J351" s="50">
        <f t="shared" si="254"/>
        <v>0.96449704142011838</v>
      </c>
      <c r="K351" s="2">
        <v>662</v>
      </c>
      <c r="L351" s="2">
        <v>50</v>
      </c>
      <c r="M351" s="50">
        <f t="shared" si="255"/>
        <v>0.92447129909365555</v>
      </c>
      <c r="N351" s="3">
        <v>96.97</v>
      </c>
      <c r="O351" s="3">
        <v>16.75</v>
      </c>
      <c r="P351" s="41">
        <v>7.62</v>
      </c>
      <c r="Q351" s="41">
        <v>7.46</v>
      </c>
      <c r="R351" s="41">
        <v>2537</v>
      </c>
      <c r="S351" s="41">
        <v>2068</v>
      </c>
      <c r="T351" s="2">
        <v>50.8</v>
      </c>
      <c r="U351" s="2">
        <v>4.9000000000000004</v>
      </c>
      <c r="V351" s="2">
        <v>75.7</v>
      </c>
      <c r="W351" s="2">
        <v>10.199999999999999</v>
      </c>
      <c r="X351" s="48">
        <f t="shared" si="244"/>
        <v>0.86525759577278727</v>
      </c>
      <c r="Y351" s="46">
        <v>8.3000000000000007</v>
      </c>
      <c r="Z351" s="46">
        <v>1.7</v>
      </c>
      <c r="AA351" s="48">
        <f t="shared" si="245"/>
        <v>0.79518072289156627</v>
      </c>
      <c r="AB351" s="41">
        <v>5.49</v>
      </c>
      <c r="AC351" s="40"/>
      <c r="AD351" s="40"/>
      <c r="AE351" s="2"/>
      <c r="AF351" s="2">
        <v>64123</v>
      </c>
      <c r="AG351" s="2">
        <f t="shared" si="256"/>
        <v>64123</v>
      </c>
      <c r="AH351" s="3">
        <f t="shared" si="243"/>
        <v>0.56964802871204445</v>
      </c>
      <c r="AI351" s="3">
        <f t="shared" si="246"/>
        <v>0</v>
      </c>
      <c r="AJ351" s="76">
        <f t="shared" si="247"/>
        <v>0.6601818181818182</v>
      </c>
      <c r="AK351" s="77">
        <f t="shared" si="248"/>
        <v>1114.7170000000001</v>
      </c>
      <c r="AL351" s="78">
        <f t="shared" si="249"/>
        <v>0.67558606060606063</v>
      </c>
      <c r="AM351" s="79">
        <f t="shared" si="250"/>
        <v>1227.278</v>
      </c>
      <c r="AN351" s="78">
        <f t="shared" si="251"/>
        <v>0.74380484848484851</v>
      </c>
      <c r="AO351" s="103">
        <f t="shared" si="252"/>
        <v>16363.706666666667</v>
      </c>
    </row>
    <row r="352" spans="2:41" ht="13.5" thickTop="1" x14ac:dyDescent="0.2">
      <c r="B352" s="98" t="s">
        <v>129</v>
      </c>
      <c r="C352" s="45">
        <f>SUM(C340:C351)</f>
        <v>1317712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45">
        <f>SUM(N340:N351)</f>
        <v>1896.14</v>
      </c>
      <c r="O352" s="6"/>
      <c r="P352" s="35"/>
      <c r="Q352" s="35"/>
      <c r="R352" s="35"/>
      <c r="S352" s="35"/>
      <c r="T352" s="6"/>
      <c r="U352" s="6"/>
      <c r="V352" s="53"/>
      <c r="W352" s="53"/>
      <c r="X352" s="53"/>
      <c r="Y352" s="6"/>
      <c r="Z352" s="6"/>
      <c r="AA352" s="53"/>
      <c r="AB352" s="35"/>
      <c r="AC352" s="45">
        <f>SUM(AC340:AC351)</f>
        <v>480</v>
      </c>
      <c r="AD352" s="45">
        <f>SUM(AD340:AD351)</f>
        <v>4616.8999999999996</v>
      </c>
      <c r="AE352" s="45">
        <f t="shared" ref="AE352:AH352" si="257">SUM(AE340:AE351)</f>
        <v>51377</v>
      </c>
      <c r="AF352" s="45">
        <f t="shared" si="257"/>
        <v>595519</v>
      </c>
      <c r="AG352" s="45">
        <f t="shared" si="257"/>
        <v>646896</v>
      </c>
      <c r="AH352" s="35">
        <f t="shared" si="257"/>
        <v>5.9470872638744012</v>
      </c>
      <c r="AI352" s="35">
        <f t="shared" ref="AI352" si="258">SUM(AI340:AI351)</f>
        <v>0.48675535530097702</v>
      </c>
      <c r="AJ352" s="80"/>
      <c r="AK352" s="81"/>
      <c r="AL352" s="82"/>
      <c r="AM352" s="83"/>
      <c r="AN352" s="82"/>
      <c r="AO352" s="104"/>
    </row>
    <row r="353" spans="2:41" ht="13.5" thickBot="1" x14ac:dyDescent="0.25">
      <c r="B353" s="99" t="s">
        <v>130</v>
      </c>
      <c r="C353" s="8">
        <f>AVERAGE(C340:C351)</f>
        <v>109809.33333333333</v>
      </c>
      <c r="D353" s="95">
        <f t="shared" ref="D353:O353" si="259">AVERAGE(D340:D351)</f>
        <v>3607</v>
      </c>
      <c r="E353" s="95">
        <f t="shared" si="259"/>
        <v>253.41666666666666</v>
      </c>
      <c r="F353" s="95">
        <f>AVERAGE(F340:F351)</f>
        <v>12</v>
      </c>
      <c r="G353" s="94">
        <f>AVERAGE(G340:G351)</f>
        <v>0.94601455976549353</v>
      </c>
      <c r="H353" s="95">
        <f>AVERAGE(H340:H351)</f>
        <v>306</v>
      </c>
      <c r="I353" s="95">
        <f>AVERAGE(I340:I351)</f>
        <v>11.083333333333334</v>
      </c>
      <c r="J353" s="94">
        <f>AVERAGE(J340:J351)</f>
        <v>0.96200441485069232</v>
      </c>
      <c r="K353" s="95">
        <f t="shared" si="259"/>
        <v>577.75</v>
      </c>
      <c r="L353" s="95">
        <f>AVERAGE(L340:L351)</f>
        <v>40.083333333333336</v>
      </c>
      <c r="M353" s="94">
        <f>AVERAGE(M340:M351)</f>
        <v>0.89317878208948553</v>
      </c>
      <c r="N353" s="8">
        <f t="shared" si="259"/>
        <v>158.01166666666668</v>
      </c>
      <c r="O353" s="96">
        <f t="shared" si="259"/>
        <v>17.357499999999998</v>
      </c>
      <c r="P353" s="96">
        <f t="shared" ref="P353:X353" si="260">AVERAGE(P340:P351)</f>
        <v>7.253333333333333</v>
      </c>
      <c r="Q353" s="96">
        <f t="shared" si="260"/>
        <v>7.5833333333333321</v>
      </c>
      <c r="R353" s="96">
        <f t="shared" si="260"/>
        <v>443.48325833333337</v>
      </c>
      <c r="S353" s="96">
        <f t="shared" si="260"/>
        <v>380.81133333333332</v>
      </c>
      <c r="T353" s="95">
        <f>AVERAGE(T340:T351)</f>
        <v>47.416666666666664</v>
      </c>
      <c r="U353" s="95">
        <f>AVERAGE(U340:U351)</f>
        <v>6.0083333333333337</v>
      </c>
      <c r="V353" s="97">
        <f t="shared" si="260"/>
        <v>56.675000000000004</v>
      </c>
      <c r="W353" s="97">
        <f t="shared" si="260"/>
        <v>9.0083333333333346</v>
      </c>
      <c r="X353" s="100">
        <f t="shared" si="260"/>
        <v>0.83209412270970484</v>
      </c>
      <c r="Y353" s="96">
        <f t="shared" ref="Y353:AI353" si="261">AVERAGE(Y340:Y351)</f>
        <v>7.3916666666666657</v>
      </c>
      <c r="Z353" s="96">
        <f t="shared" si="261"/>
        <v>1.2083333333333335</v>
      </c>
      <c r="AA353" s="100">
        <f t="shared" si="261"/>
        <v>0.82312822965256949</v>
      </c>
      <c r="AB353" s="96">
        <f t="shared" si="261"/>
        <v>4.1399999999999997</v>
      </c>
      <c r="AC353" s="8"/>
      <c r="AD353" s="8"/>
      <c r="AE353" s="8">
        <f t="shared" si="261"/>
        <v>8562.8333333333339</v>
      </c>
      <c r="AF353" s="8">
        <f t="shared" si="261"/>
        <v>49626.583333333336</v>
      </c>
      <c r="AG353" s="8">
        <f t="shared" si="261"/>
        <v>53908</v>
      </c>
      <c r="AH353" s="96">
        <f t="shared" si="261"/>
        <v>0.49559060532286675</v>
      </c>
      <c r="AI353" s="96">
        <f t="shared" si="261"/>
        <v>4.0562946275081418E-2</v>
      </c>
      <c r="AJ353" s="84">
        <f t="shared" ref="AJ353" si="262">D353/$D$2</f>
        <v>0.65581818181818186</v>
      </c>
      <c r="AK353" s="85">
        <f t="shared" ref="AK353" si="263">(D353*E353)/1000</f>
        <v>914.07391666666661</v>
      </c>
      <c r="AL353" s="86">
        <f t="shared" si="249"/>
        <v>0.5539841919191919</v>
      </c>
      <c r="AM353" s="87">
        <f t="shared" ref="AM353" si="264">(D353*H353)/1000</f>
        <v>1103.742</v>
      </c>
      <c r="AN353" s="86">
        <f t="shared" si="251"/>
        <v>0.66893454545454545</v>
      </c>
      <c r="AO353" s="105">
        <f>AVERAGE(AO340:AO351)</f>
        <v>14484.455555555558</v>
      </c>
    </row>
    <row r="354" spans="2:41" ht="13.5" thickTop="1" x14ac:dyDescent="0.2"/>
    <row r="355" spans="2:41" ht="13.5" thickBot="1" x14ac:dyDescent="0.25"/>
    <row r="356" spans="2:41" ht="13.5" thickTop="1" x14ac:dyDescent="0.2">
      <c r="B356" s="19" t="s">
        <v>5</v>
      </c>
      <c r="C356" s="20" t="s">
        <v>6</v>
      </c>
      <c r="D356" s="20" t="s">
        <v>6</v>
      </c>
      <c r="E356" s="20" t="s">
        <v>7</v>
      </c>
      <c r="F356" s="20" t="s">
        <v>8</v>
      </c>
      <c r="G356" s="42" t="s">
        <v>2</v>
      </c>
      <c r="H356" s="20" t="s">
        <v>9</v>
      </c>
      <c r="I356" s="20" t="s">
        <v>10</v>
      </c>
      <c r="J356" s="42" t="s">
        <v>3</v>
      </c>
      <c r="K356" s="20" t="s">
        <v>11</v>
      </c>
      <c r="L356" s="20" t="s">
        <v>12</v>
      </c>
      <c r="M356" s="42" t="s">
        <v>13</v>
      </c>
      <c r="N356" s="20" t="s">
        <v>15</v>
      </c>
      <c r="O356" s="21" t="s">
        <v>16</v>
      </c>
      <c r="P356" s="20" t="s">
        <v>66</v>
      </c>
      <c r="Q356" s="20" t="s">
        <v>67</v>
      </c>
      <c r="R356" s="20" t="s">
        <v>68</v>
      </c>
      <c r="S356" s="20" t="s">
        <v>69</v>
      </c>
      <c r="T356" s="20" t="s">
        <v>103</v>
      </c>
      <c r="U356" s="20" t="s">
        <v>104</v>
      </c>
      <c r="V356" s="20" t="s">
        <v>105</v>
      </c>
      <c r="W356" s="20" t="s">
        <v>106</v>
      </c>
      <c r="X356" s="91" t="s">
        <v>147</v>
      </c>
      <c r="Y356" s="20" t="s">
        <v>113</v>
      </c>
      <c r="Z356" s="20" t="s">
        <v>114</v>
      </c>
      <c r="AA356" s="91" t="s">
        <v>148</v>
      </c>
      <c r="AB356" s="20" t="s">
        <v>121</v>
      </c>
      <c r="AC356" s="108" t="s">
        <v>56</v>
      </c>
      <c r="AD356" s="109"/>
      <c r="AE356" s="21" t="s">
        <v>70</v>
      </c>
      <c r="AF356" s="21" t="s">
        <v>71</v>
      </c>
      <c r="AG356" s="21" t="s">
        <v>39</v>
      </c>
      <c r="AH356" s="21" t="s">
        <v>14</v>
      </c>
      <c r="AI356" s="21" t="s">
        <v>70</v>
      </c>
      <c r="AJ356" s="68" t="s">
        <v>72</v>
      </c>
      <c r="AK356" s="69" t="s">
        <v>73</v>
      </c>
      <c r="AL356" s="70" t="s">
        <v>74</v>
      </c>
      <c r="AM356" s="71" t="s">
        <v>72</v>
      </c>
      <c r="AN356" s="70" t="s">
        <v>72</v>
      </c>
      <c r="AO356" s="68" t="s">
        <v>156</v>
      </c>
    </row>
    <row r="357" spans="2:41" ht="13.5" thickBot="1" x14ac:dyDescent="0.25">
      <c r="B357" s="15" t="s">
        <v>131</v>
      </c>
      <c r="C357" s="16" t="s">
        <v>18</v>
      </c>
      <c r="D357" s="17" t="s">
        <v>19</v>
      </c>
      <c r="E357" s="16" t="s">
        <v>20</v>
      </c>
      <c r="F357" s="16" t="s">
        <v>20</v>
      </c>
      <c r="G357" s="43" t="s">
        <v>21</v>
      </c>
      <c r="H357" s="16" t="s">
        <v>20</v>
      </c>
      <c r="I357" s="16" t="s">
        <v>20</v>
      </c>
      <c r="J357" s="43" t="s">
        <v>21</v>
      </c>
      <c r="K357" s="16" t="s">
        <v>20</v>
      </c>
      <c r="L357" s="16" t="s">
        <v>20</v>
      </c>
      <c r="M357" s="43" t="s">
        <v>21</v>
      </c>
      <c r="N357" s="16" t="s">
        <v>23</v>
      </c>
      <c r="O357" s="18" t="s">
        <v>24</v>
      </c>
      <c r="P357" s="16"/>
      <c r="Q357" s="16"/>
      <c r="R357" s="16"/>
      <c r="S357" s="16"/>
      <c r="T357" s="16"/>
      <c r="U357" s="16"/>
      <c r="V357" s="16"/>
      <c r="W357" s="16"/>
      <c r="X357" s="92" t="s">
        <v>150</v>
      </c>
      <c r="Y357" s="16"/>
      <c r="Z357" s="16"/>
      <c r="AA357" s="92" t="s">
        <v>150</v>
      </c>
      <c r="AB357" s="16"/>
      <c r="AC357" s="37" t="s">
        <v>58</v>
      </c>
      <c r="AD357" s="37" t="s">
        <v>59</v>
      </c>
      <c r="AE357" s="17" t="s">
        <v>41</v>
      </c>
      <c r="AF357" s="17" t="s">
        <v>41</v>
      </c>
      <c r="AG357" s="17" t="s">
        <v>41</v>
      </c>
      <c r="AH357" s="17" t="s">
        <v>22</v>
      </c>
      <c r="AI357" s="17" t="s">
        <v>22</v>
      </c>
      <c r="AJ357" s="72" t="s">
        <v>6</v>
      </c>
      <c r="AK357" s="73" t="s">
        <v>76</v>
      </c>
      <c r="AL357" s="74" t="s">
        <v>77</v>
      </c>
      <c r="AM357" s="75" t="s">
        <v>78</v>
      </c>
      <c r="AN357" s="74" t="s">
        <v>79</v>
      </c>
      <c r="AO357" s="72" t="s">
        <v>157</v>
      </c>
    </row>
    <row r="358" spans="2:41" ht="13.5" thickTop="1" x14ac:dyDescent="0.2">
      <c r="B358" s="1" t="s">
        <v>42</v>
      </c>
      <c r="C358" s="2">
        <v>103080</v>
      </c>
      <c r="D358" s="2">
        <v>3325</v>
      </c>
      <c r="E358" s="2">
        <v>370</v>
      </c>
      <c r="F358" s="2">
        <v>19</v>
      </c>
      <c r="G358" s="49">
        <f t="shared" ref="G358:G369" si="265">+(E358-F358)/E358</f>
        <v>0.94864864864864862</v>
      </c>
      <c r="H358" s="2">
        <v>353</v>
      </c>
      <c r="I358" s="2">
        <v>7</v>
      </c>
      <c r="J358" s="49">
        <f>+(H358-I358)/H358</f>
        <v>0.98016997167138808</v>
      </c>
      <c r="K358" s="2">
        <v>814</v>
      </c>
      <c r="L358" s="2">
        <v>39</v>
      </c>
      <c r="M358" s="49">
        <f t="shared" ref="M358:M369" si="266">+(K358-L358)/K358</f>
        <v>0.95208845208845205</v>
      </c>
      <c r="N358" s="4">
        <v>184.38</v>
      </c>
      <c r="O358" s="3">
        <v>17.59</v>
      </c>
      <c r="P358" s="41">
        <v>7.5</v>
      </c>
      <c r="Q358" s="41">
        <v>7.7</v>
      </c>
      <c r="R358" s="2">
        <v>2685</v>
      </c>
      <c r="S358" s="2">
        <v>2344</v>
      </c>
      <c r="T358" s="46">
        <v>61.1</v>
      </c>
      <c r="U358" s="46">
        <v>4.9000000000000004</v>
      </c>
      <c r="V358" s="46">
        <v>78.5</v>
      </c>
      <c r="W358" s="46">
        <v>9.4</v>
      </c>
      <c r="X358" s="48">
        <f>1-W358/V358</f>
        <v>0.88025477707006372</v>
      </c>
      <c r="Y358" s="46">
        <v>9.1999999999999993</v>
      </c>
      <c r="Z358" s="46">
        <v>1.7</v>
      </c>
      <c r="AA358" s="48">
        <f>1-Z358/Y358</f>
        <v>0.81521739130434778</v>
      </c>
      <c r="AB358" s="41">
        <v>3.36</v>
      </c>
      <c r="AC358" s="38">
        <v>49</v>
      </c>
      <c r="AD358" s="38">
        <v>434.5</v>
      </c>
      <c r="AE358" s="2">
        <v>19183</v>
      </c>
      <c r="AF358" s="2">
        <v>51505</v>
      </c>
      <c r="AG358" s="2">
        <f>SUM(AE358:AF358)</f>
        <v>70688</v>
      </c>
      <c r="AH358" s="3">
        <f t="shared" ref="AH358:AH369" si="267">AG358/C358</f>
        <v>0.68575863407062476</v>
      </c>
      <c r="AI358" s="3">
        <f>AE358/C358</f>
        <v>0.18609817617384555</v>
      </c>
      <c r="AJ358" s="76">
        <f>D358/$D$2</f>
        <v>0.6045454545454545</v>
      </c>
      <c r="AK358" s="77">
        <f>(D358*E358)/1000</f>
        <v>1230.25</v>
      </c>
      <c r="AL358" s="78">
        <f>(AK358)/$F$3</f>
        <v>0.74560606060606061</v>
      </c>
      <c r="AM358" s="79">
        <f>(D358*H358)/1000</f>
        <v>1173.7249999999999</v>
      </c>
      <c r="AN358" s="78">
        <f>(AM358)/$H$3</f>
        <v>0.71134848484848479</v>
      </c>
      <c r="AO358" s="103">
        <f>(0.8*D358*H358)/60</f>
        <v>15649.666666666666</v>
      </c>
    </row>
    <row r="359" spans="2:41" x14ac:dyDescent="0.2">
      <c r="B359" s="1" t="s">
        <v>43</v>
      </c>
      <c r="C359" s="2">
        <v>102004</v>
      </c>
      <c r="D359" s="2">
        <v>3643</v>
      </c>
      <c r="E359" s="2">
        <v>230</v>
      </c>
      <c r="F359" s="2">
        <v>14</v>
      </c>
      <c r="G359" s="49">
        <f t="shared" si="265"/>
        <v>0.93913043478260871</v>
      </c>
      <c r="H359" s="2">
        <v>298</v>
      </c>
      <c r="I359" s="2">
        <v>8</v>
      </c>
      <c r="J359" s="49">
        <f t="shared" ref="J359:J369" si="268">+(H359-I359)/H359</f>
        <v>0.97315436241610742</v>
      </c>
      <c r="K359" s="2">
        <v>619</v>
      </c>
      <c r="L359" s="2">
        <v>40</v>
      </c>
      <c r="M359" s="49">
        <f t="shared" si="266"/>
        <v>0.93537964458804523</v>
      </c>
      <c r="N359" s="3">
        <v>124.81</v>
      </c>
      <c r="O359" s="3">
        <v>17.29</v>
      </c>
      <c r="P359" s="41">
        <v>7.3</v>
      </c>
      <c r="Q359" s="41">
        <v>7.5</v>
      </c>
      <c r="R359" s="2">
        <v>2528</v>
      </c>
      <c r="S359" s="2">
        <v>2239</v>
      </c>
      <c r="T359" s="46">
        <v>42.7</v>
      </c>
      <c r="U359" s="46">
        <v>3.6</v>
      </c>
      <c r="V359" s="2">
        <v>54.4</v>
      </c>
      <c r="W359" s="46">
        <v>8.9</v>
      </c>
      <c r="X359" s="48">
        <f t="shared" ref="X359:X369" si="269">1-W359/V359</f>
        <v>0.83639705882352944</v>
      </c>
      <c r="Y359" s="46">
        <v>7.9</v>
      </c>
      <c r="Z359" s="46">
        <v>1.3</v>
      </c>
      <c r="AA359" s="48">
        <f t="shared" ref="AA359:AA369" si="270">1-Z359/Y359</f>
        <v>0.83544303797468356</v>
      </c>
      <c r="AB359" s="41">
        <v>3.55</v>
      </c>
      <c r="AC359" s="39">
        <v>43</v>
      </c>
      <c r="AD359" s="39">
        <v>463.5</v>
      </c>
      <c r="AE359" s="2">
        <v>18914</v>
      </c>
      <c r="AF359" s="2">
        <v>47187</v>
      </c>
      <c r="AG359" s="2">
        <f>SUM(AE359:AF359)</f>
        <v>66101</v>
      </c>
      <c r="AH359" s="3">
        <f t="shared" si="267"/>
        <v>0.64802360691737582</v>
      </c>
      <c r="AI359" s="3">
        <f t="shared" ref="AI359:AI369" si="271">AE359/C359</f>
        <v>0.18542410101564644</v>
      </c>
      <c r="AJ359" s="76">
        <f t="shared" ref="AJ359:AJ369" si="272">D359/$D$2</f>
        <v>0.66236363636363638</v>
      </c>
      <c r="AK359" s="77">
        <f t="shared" ref="AK359:AK369" si="273">(D359*E359)/1000</f>
        <v>837.89</v>
      </c>
      <c r="AL359" s="78">
        <f t="shared" ref="AL359:AL371" si="274">(AK359)/$F$3</f>
        <v>0.50781212121212116</v>
      </c>
      <c r="AM359" s="79">
        <f t="shared" ref="AM359:AM369" si="275">(D359*H359)/1000</f>
        <v>1085.614</v>
      </c>
      <c r="AN359" s="78">
        <f t="shared" ref="AN359:AN371" si="276">(AM359)/$H$3</f>
        <v>0.65794787878787886</v>
      </c>
      <c r="AO359" s="103">
        <f t="shared" ref="AO359:AO369" si="277">(0.8*D359*H359)/60</f>
        <v>14474.853333333334</v>
      </c>
    </row>
    <row r="360" spans="2:41" x14ac:dyDescent="0.2">
      <c r="B360" s="1" t="s">
        <v>44</v>
      </c>
      <c r="C360" s="2">
        <v>102705</v>
      </c>
      <c r="D360" s="2">
        <v>3313</v>
      </c>
      <c r="E360" s="2">
        <v>204</v>
      </c>
      <c r="F360" s="2">
        <v>8</v>
      </c>
      <c r="G360" s="49">
        <f t="shared" si="265"/>
        <v>0.96078431372549022</v>
      </c>
      <c r="H360" s="2">
        <v>298</v>
      </c>
      <c r="I360" s="2">
        <v>6</v>
      </c>
      <c r="J360" s="49">
        <f t="shared" si="268"/>
        <v>0.97986577181208057</v>
      </c>
      <c r="K360" s="2">
        <v>607</v>
      </c>
      <c r="L360" s="2">
        <v>36</v>
      </c>
      <c r="M360" s="49">
        <f t="shared" si="266"/>
        <v>0.94069192751235586</v>
      </c>
      <c r="N360" s="3">
        <v>189.93</v>
      </c>
      <c r="O360" s="3">
        <v>17.11</v>
      </c>
      <c r="P360" s="41">
        <v>7.3</v>
      </c>
      <c r="Q360" s="41">
        <v>7.58</v>
      </c>
      <c r="R360" s="2">
        <v>2412</v>
      </c>
      <c r="S360" s="2">
        <v>2093</v>
      </c>
      <c r="T360" s="46">
        <v>46</v>
      </c>
      <c r="U360" s="46">
        <v>3</v>
      </c>
      <c r="V360" s="2">
        <v>59</v>
      </c>
      <c r="W360" s="46">
        <v>7</v>
      </c>
      <c r="X360" s="48">
        <f t="shared" si="269"/>
        <v>0.88135593220338981</v>
      </c>
      <c r="Y360" s="46">
        <v>8</v>
      </c>
      <c r="Z360" s="46">
        <v>1.1000000000000001</v>
      </c>
      <c r="AA360" s="48">
        <f t="shared" si="270"/>
        <v>0.86250000000000004</v>
      </c>
      <c r="AB360" s="41">
        <v>3.37</v>
      </c>
      <c r="AC360" s="39">
        <v>57</v>
      </c>
      <c r="AD360" s="39">
        <v>573.70000000000005</v>
      </c>
      <c r="AE360" s="2">
        <v>12044</v>
      </c>
      <c r="AF360" s="2">
        <v>54048</v>
      </c>
      <c r="AG360" s="2">
        <f t="shared" ref="AG360:AG369" si="278">SUM(AE360:AF360)</f>
        <v>66092</v>
      </c>
      <c r="AH360" s="3">
        <f t="shared" si="267"/>
        <v>0.64351297405189622</v>
      </c>
      <c r="AI360" s="3">
        <f t="shared" si="271"/>
        <v>0.11726790321795434</v>
      </c>
      <c r="AJ360" s="76">
        <f t="shared" si="272"/>
        <v>0.60236363636363632</v>
      </c>
      <c r="AK360" s="77">
        <f t="shared" si="273"/>
        <v>675.85199999999998</v>
      </c>
      <c r="AL360" s="78">
        <f t="shared" si="274"/>
        <v>0.40960727272727271</v>
      </c>
      <c r="AM360" s="79">
        <f t="shared" si="275"/>
        <v>987.274</v>
      </c>
      <c r="AN360" s="78">
        <f t="shared" si="276"/>
        <v>0.59834787878787876</v>
      </c>
      <c r="AO360" s="103">
        <f t="shared" si="277"/>
        <v>13163.653333333334</v>
      </c>
    </row>
    <row r="361" spans="2:41" x14ac:dyDescent="0.2">
      <c r="B361" s="1" t="s">
        <v>45</v>
      </c>
      <c r="C361" s="2">
        <v>123137</v>
      </c>
      <c r="D361" s="2">
        <v>4105</v>
      </c>
      <c r="E361" s="2">
        <v>249</v>
      </c>
      <c r="F361" s="2">
        <v>8</v>
      </c>
      <c r="G361" s="49">
        <f t="shared" si="265"/>
        <v>0.96787148594377514</v>
      </c>
      <c r="H361" s="2">
        <v>328</v>
      </c>
      <c r="I361" s="2">
        <v>5</v>
      </c>
      <c r="J361" s="49">
        <f t="shared" si="268"/>
        <v>0.9847560975609756</v>
      </c>
      <c r="K361" s="2">
        <v>612</v>
      </c>
      <c r="L361" s="2">
        <v>29</v>
      </c>
      <c r="M361" s="49">
        <f t="shared" si="266"/>
        <v>0.95261437908496727</v>
      </c>
      <c r="N361" s="3">
        <v>173.74</v>
      </c>
      <c r="O361" s="3">
        <v>17.52</v>
      </c>
      <c r="P361" s="41">
        <v>7.2</v>
      </c>
      <c r="Q361" s="41">
        <v>7.6</v>
      </c>
      <c r="R361" s="2">
        <v>2383</v>
      </c>
      <c r="S361" s="2">
        <v>2070</v>
      </c>
      <c r="T361" s="46">
        <v>56.6</v>
      </c>
      <c r="U361" s="46">
        <v>5.0999999999999996</v>
      </c>
      <c r="V361" s="2">
        <v>67.3</v>
      </c>
      <c r="W361" s="46">
        <v>9.4</v>
      </c>
      <c r="X361" s="48">
        <f t="shared" si="269"/>
        <v>0.86032689450222888</v>
      </c>
      <c r="Y361" s="46">
        <v>8.8000000000000007</v>
      </c>
      <c r="Z361" s="46">
        <v>1.6</v>
      </c>
      <c r="AA361" s="48">
        <f t="shared" si="270"/>
        <v>0.81818181818181812</v>
      </c>
      <c r="AB361" s="41">
        <v>3.73</v>
      </c>
      <c r="AC361" s="39">
        <v>67</v>
      </c>
      <c r="AD361" s="39">
        <v>575</v>
      </c>
      <c r="AE361" s="2">
        <v>9044</v>
      </c>
      <c r="AF361" s="2">
        <v>49064</v>
      </c>
      <c r="AG361" s="2">
        <f t="shared" si="278"/>
        <v>58108</v>
      </c>
      <c r="AH361" s="3">
        <f t="shared" si="267"/>
        <v>0.47189715520111747</v>
      </c>
      <c r="AI361" s="3">
        <f t="shared" si="271"/>
        <v>7.3446648854527882E-2</v>
      </c>
      <c r="AJ361" s="76">
        <f t="shared" si="272"/>
        <v>0.74636363636363634</v>
      </c>
      <c r="AK361" s="77">
        <f t="shared" si="273"/>
        <v>1022.145</v>
      </c>
      <c r="AL361" s="78">
        <f t="shared" si="274"/>
        <v>0.61948181818181813</v>
      </c>
      <c r="AM361" s="79">
        <f t="shared" si="275"/>
        <v>1346.44</v>
      </c>
      <c r="AN361" s="78">
        <f t="shared" si="276"/>
        <v>0.81602424242424243</v>
      </c>
      <c r="AO361" s="103">
        <f t="shared" si="277"/>
        <v>17952.533333333333</v>
      </c>
    </row>
    <row r="362" spans="2:41" x14ac:dyDescent="0.2">
      <c r="B362" s="1" t="s">
        <v>46</v>
      </c>
      <c r="C362" s="2">
        <v>135018</v>
      </c>
      <c r="D362" s="2">
        <v>4355</v>
      </c>
      <c r="E362" s="2">
        <v>215</v>
      </c>
      <c r="F362" s="2">
        <v>8</v>
      </c>
      <c r="G362" s="49">
        <f t="shared" si="265"/>
        <v>0.96279069767441861</v>
      </c>
      <c r="H362" s="2">
        <v>402</v>
      </c>
      <c r="I362" s="2">
        <v>10</v>
      </c>
      <c r="J362" s="49">
        <f t="shared" si="268"/>
        <v>0.97512437810945274</v>
      </c>
      <c r="K362" s="2">
        <v>779</v>
      </c>
      <c r="L362" s="2">
        <v>32</v>
      </c>
      <c r="M362" s="49">
        <f t="shared" si="266"/>
        <v>0.95892169448010267</v>
      </c>
      <c r="N362" s="3">
        <v>168.72</v>
      </c>
      <c r="O362" s="3">
        <v>17.57</v>
      </c>
      <c r="P362" s="41">
        <v>6.9</v>
      </c>
      <c r="Q362" s="41">
        <v>7.6</v>
      </c>
      <c r="R362" s="2">
        <v>2234</v>
      </c>
      <c r="S362" s="2">
        <v>1840</v>
      </c>
      <c r="T362" s="46">
        <v>54.6</v>
      </c>
      <c r="U362" s="46">
        <v>5.7</v>
      </c>
      <c r="V362" s="2">
        <v>67.5</v>
      </c>
      <c r="W362" s="46">
        <v>9.6999999999999993</v>
      </c>
      <c r="X362" s="48">
        <f t="shared" si="269"/>
        <v>0.85629629629629633</v>
      </c>
      <c r="Y362" s="46">
        <v>11.2</v>
      </c>
      <c r="Z362" s="46">
        <v>1.2</v>
      </c>
      <c r="AA362" s="48">
        <f t="shared" si="270"/>
        <v>0.89285714285714279</v>
      </c>
      <c r="AB362" s="41">
        <v>3.06</v>
      </c>
      <c r="AC362" s="39">
        <v>51</v>
      </c>
      <c r="AD362" s="39">
        <v>435.2</v>
      </c>
      <c r="AE362" s="2">
        <v>10563</v>
      </c>
      <c r="AF362" s="2">
        <v>51650</v>
      </c>
      <c r="AG362" s="2">
        <f t="shared" si="278"/>
        <v>62213</v>
      </c>
      <c r="AH362" s="3">
        <f t="shared" si="267"/>
        <v>0.46077560029033166</v>
      </c>
      <c r="AI362" s="3">
        <f t="shared" si="271"/>
        <v>7.8234013242678757E-2</v>
      </c>
      <c r="AJ362" s="76">
        <f t="shared" si="272"/>
        <v>0.79181818181818187</v>
      </c>
      <c r="AK362" s="77">
        <f t="shared" si="273"/>
        <v>936.32500000000005</v>
      </c>
      <c r="AL362" s="78">
        <f t="shared" si="274"/>
        <v>0.56746969696969696</v>
      </c>
      <c r="AM362" s="79">
        <f t="shared" si="275"/>
        <v>1750.71</v>
      </c>
      <c r="AN362" s="78">
        <f t="shared" si="276"/>
        <v>1.0610363636363636</v>
      </c>
      <c r="AO362" s="103">
        <f t="shared" si="277"/>
        <v>23342.799999999999</v>
      </c>
    </row>
    <row r="363" spans="2:41" x14ac:dyDescent="0.2">
      <c r="B363" s="1" t="s">
        <v>47</v>
      </c>
      <c r="C363" s="2">
        <v>123028</v>
      </c>
      <c r="D363" s="2">
        <v>4101</v>
      </c>
      <c r="E363" s="2">
        <v>246</v>
      </c>
      <c r="F363" s="2">
        <v>8</v>
      </c>
      <c r="G363" s="49">
        <f t="shared" si="265"/>
        <v>0.96747967479674801</v>
      </c>
      <c r="H363" s="2">
        <v>350</v>
      </c>
      <c r="I363" s="2">
        <v>8</v>
      </c>
      <c r="J363" s="49">
        <f t="shared" si="268"/>
        <v>0.97714285714285709</v>
      </c>
      <c r="K363" s="2">
        <v>606</v>
      </c>
      <c r="L363" s="2">
        <v>29</v>
      </c>
      <c r="M363" s="49">
        <f t="shared" si="266"/>
        <v>0.95214521452145218</v>
      </c>
      <c r="N363" s="3">
        <v>186.95</v>
      </c>
      <c r="O363" s="3">
        <v>17.87</v>
      </c>
      <c r="P363" s="41">
        <v>7.3</v>
      </c>
      <c r="Q363" s="41">
        <v>7.7</v>
      </c>
      <c r="R363" s="2">
        <v>2274</v>
      </c>
      <c r="S363" s="2">
        <v>1863</v>
      </c>
      <c r="T363" s="46">
        <v>61.6</v>
      </c>
      <c r="U363" s="46">
        <v>5.2</v>
      </c>
      <c r="V363" s="2">
        <v>69.8</v>
      </c>
      <c r="W363" s="46">
        <v>8.4</v>
      </c>
      <c r="X363" s="48">
        <f t="shared" si="269"/>
        <v>0.87965616045845274</v>
      </c>
      <c r="Y363" s="46">
        <v>9.5</v>
      </c>
      <c r="Z363" s="46">
        <v>1.4</v>
      </c>
      <c r="AA363" s="48">
        <f t="shared" si="270"/>
        <v>0.85263157894736841</v>
      </c>
      <c r="AB363" s="41">
        <v>4.78</v>
      </c>
      <c r="AC363" s="39">
        <v>45</v>
      </c>
      <c r="AD363" s="39">
        <v>422.5</v>
      </c>
      <c r="AE363" s="2">
        <v>9429</v>
      </c>
      <c r="AF363" s="2">
        <v>47887</v>
      </c>
      <c r="AG363" s="2">
        <f t="shared" si="278"/>
        <v>57316</v>
      </c>
      <c r="AH363" s="3">
        <f t="shared" si="267"/>
        <v>0.46587768638033616</v>
      </c>
      <c r="AI363" s="3">
        <f t="shared" si="271"/>
        <v>7.6641089833208706E-2</v>
      </c>
      <c r="AJ363" s="76">
        <f t="shared" si="272"/>
        <v>0.74563636363636365</v>
      </c>
      <c r="AK363" s="77">
        <f t="shared" si="273"/>
        <v>1008.846</v>
      </c>
      <c r="AL363" s="78">
        <f t="shared" si="274"/>
        <v>0.61142181818181818</v>
      </c>
      <c r="AM363" s="79">
        <f t="shared" si="275"/>
        <v>1435.35</v>
      </c>
      <c r="AN363" s="78">
        <f t="shared" si="276"/>
        <v>0.86990909090909085</v>
      </c>
      <c r="AO363" s="103">
        <f t="shared" si="277"/>
        <v>19138</v>
      </c>
    </row>
    <row r="364" spans="2:41" x14ac:dyDescent="0.2">
      <c r="B364" s="1" t="s">
        <v>48</v>
      </c>
      <c r="C364" s="2">
        <v>126556</v>
      </c>
      <c r="D364" s="2">
        <v>4082</v>
      </c>
      <c r="E364" s="2">
        <v>242</v>
      </c>
      <c r="F364" s="2">
        <v>7</v>
      </c>
      <c r="G364" s="49">
        <f t="shared" si="265"/>
        <v>0.97107438016528924</v>
      </c>
      <c r="H364" s="2">
        <v>330</v>
      </c>
      <c r="I364" s="2">
        <v>9</v>
      </c>
      <c r="J364" s="49">
        <f t="shared" si="268"/>
        <v>0.97272727272727277</v>
      </c>
      <c r="K364" s="2">
        <v>609</v>
      </c>
      <c r="L364" s="2">
        <v>29</v>
      </c>
      <c r="M364" s="49">
        <f t="shared" si="266"/>
        <v>0.95238095238095233</v>
      </c>
      <c r="N364" s="3">
        <v>210.92</v>
      </c>
      <c r="O364" s="3">
        <v>18.440000000000001</v>
      </c>
      <c r="P364" s="41">
        <v>7.1</v>
      </c>
      <c r="Q364" s="41">
        <v>7.7</v>
      </c>
      <c r="R364" s="2">
        <v>2263</v>
      </c>
      <c r="S364" s="2">
        <v>1950</v>
      </c>
      <c r="T364" s="46">
        <v>58.7</v>
      </c>
      <c r="U364" s="46">
        <v>5.6</v>
      </c>
      <c r="V364" s="2">
        <v>67.2</v>
      </c>
      <c r="W364" s="46">
        <v>8.1</v>
      </c>
      <c r="X364" s="48">
        <f t="shared" si="269"/>
        <v>0.8794642857142857</v>
      </c>
      <c r="Y364" s="46">
        <v>8</v>
      </c>
      <c r="Z364" s="46">
        <v>1.9</v>
      </c>
      <c r="AA364" s="48">
        <f t="shared" si="270"/>
        <v>0.76249999999999996</v>
      </c>
      <c r="AB364" s="41">
        <v>4.9400000000000004</v>
      </c>
      <c r="AC364" s="47">
        <v>61</v>
      </c>
      <c r="AD364" s="47">
        <v>738</v>
      </c>
      <c r="AE364" s="2">
        <v>9485</v>
      </c>
      <c r="AF364" s="2">
        <v>49399</v>
      </c>
      <c r="AG364" s="2">
        <f t="shared" si="278"/>
        <v>58884</v>
      </c>
      <c r="AH364" s="3">
        <f t="shared" si="267"/>
        <v>0.46528019216789407</v>
      </c>
      <c r="AI364" s="3">
        <f t="shared" si="271"/>
        <v>7.4947059009450367E-2</v>
      </c>
      <c r="AJ364" s="76">
        <f t="shared" si="272"/>
        <v>0.74218181818181816</v>
      </c>
      <c r="AK364" s="77">
        <f t="shared" si="273"/>
        <v>987.84400000000005</v>
      </c>
      <c r="AL364" s="78">
        <f t="shared" si="274"/>
        <v>0.59869333333333341</v>
      </c>
      <c r="AM364" s="79">
        <f t="shared" si="275"/>
        <v>1347.06</v>
      </c>
      <c r="AN364" s="78">
        <f t="shared" si="276"/>
        <v>0.81640000000000001</v>
      </c>
      <c r="AO364" s="103">
        <f t="shared" si="277"/>
        <v>17960.800000000003</v>
      </c>
    </row>
    <row r="365" spans="2:41" x14ac:dyDescent="0.2">
      <c r="B365" s="1" t="s">
        <v>49</v>
      </c>
      <c r="C365" s="2">
        <v>120016</v>
      </c>
      <c r="D365" s="2">
        <v>3871</v>
      </c>
      <c r="E365" s="2">
        <v>282</v>
      </c>
      <c r="F365" s="2">
        <v>6</v>
      </c>
      <c r="G365" s="49">
        <f t="shared" si="265"/>
        <v>0.97872340425531912</v>
      </c>
      <c r="H365" s="2">
        <v>332</v>
      </c>
      <c r="I365" s="2">
        <v>7</v>
      </c>
      <c r="J365" s="49">
        <f t="shared" si="268"/>
        <v>0.97891566265060237</v>
      </c>
      <c r="K365" s="2">
        <v>639</v>
      </c>
      <c r="L365" s="2">
        <v>27</v>
      </c>
      <c r="M365" s="49">
        <f t="shared" si="266"/>
        <v>0.95774647887323938</v>
      </c>
      <c r="N365" s="3">
        <v>155.21</v>
      </c>
      <c r="O365" s="3">
        <v>18.88</v>
      </c>
      <c r="P365" s="41">
        <v>7</v>
      </c>
      <c r="Q365" s="41">
        <v>7.7</v>
      </c>
      <c r="R365" s="2">
        <v>2361</v>
      </c>
      <c r="S365" s="2">
        <v>2007</v>
      </c>
      <c r="T365" s="46">
        <v>61.6</v>
      </c>
      <c r="U365" s="46">
        <v>3.4</v>
      </c>
      <c r="V365" s="2">
        <v>71.3</v>
      </c>
      <c r="W365" s="46">
        <v>8.3000000000000007</v>
      </c>
      <c r="X365" s="48">
        <f t="shared" si="269"/>
        <v>0.88359046283309961</v>
      </c>
      <c r="Y365" s="46">
        <v>8.9</v>
      </c>
      <c r="Z365" s="46">
        <v>1.7</v>
      </c>
      <c r="AA365" s="48">
        <f t="shared" si="270"/>
        <v>0.8089887640449438</v>
      </c>
      <c r="AB365" s="41">
        <v>5.23</v>
      </c>
      <c r="AC365" s="39">
        <v>52</v>
      </c>
      <c r="AD365" s="39">
        <v>693</v>
      </c>
      <c r="AE365" s="2">
        <v>8926</v>
      </c>
      <c r="AF365" s="2">
        <v>48457</v>
      </c>
      <c r="AG365" s="2">
        <f t="shared" si="278"/>
        <v>57383</v>
      </c>
      <c r="AH365" s="3">
        <f t="shared" si="267"/>
        <v>0.47812791627782963</v>
      </c>
      <c r="AI365" s="3">
        <f t="shared" si="271"/>
        <v>7.4373416877749635E-2</v>
      </c>
      <c r="AJ365" s="76">
        <f t="shared" si="272"/>
        <v>0.70381818181818179</v>
      </c>
      <c r="AK365" s="77">
        <f t="shared" si="273"/>
        <v>1091.6220000000001</v>
      </c>
      <c r="AL365" s="78">
        <f t="shared" si="274"/>
        <v>0.6615890909090909</v>
      </c>
      <c r="AM365" s="79">
        <f t="shared" si="275"/>
        <v>1285.172</v>
      </c>
      <c r="AN365" s="78">
        <f t="shared" si="276"/>
        <v>0.77889212121212126</v>
      </c>
      <c r="AO365" s="103">
        <f t="shared" si="277"/>
        <v>17135.626666666667</v>
      </c>
    </row>
    <row r="366" spans="2:41" x14ac:dyDescent="0.2">
      <c r="B366" s="1" t="s">
        <v>50</v>
      </c>
      <c r="C366" s="2">
        <v>123544</v>
      </c>
      <c r="D366" s="2">
        <v>4118</v>
      </c>
      <c r="E366" s="2">
        <v>227</v>
      </c>
      <c r="F366" s="2">
        <v>10</v>
      </c>
      <c r="G366" s="49">
        <f t="shared" si="265"/>
        <v>0.95594713656387664</v>
      </c>
      <c r="H366" s="2">
        <v>285</v>
      </c>
      <c r="I366" s="2">
        <v>12</v>
      </c>
      <c r="J366" s="49">
        <f t="shared" si="268"/>
        <v>0.95789473684210524</v>
      </c>
      <c r="K366" s="2">
        <v>533</v>
      </c>
      <c r="L366" s="2">
        <v>35</v>
      </c>
      <c r="M366" s="49">
        <f t="shared" si="266"/>
        <v>0.93433395872420266</v>
      </c>
      <c r="N366" s="3">
        <v>56.76</v>
      </c>
      <c r="O366" s="3">
        <v>19</v>
      </c>
      <c r="P366" s="41">
        <v>7.2</v>
      </c>
      <c r="Q366" s="41">
        <v>7.6</v>
      </c>
      <c r="R366" s="2">
        <v>2026</v>
      </c>
      <c r="S366" s="2">
        <v>1715</v>
      </c>
      <c r="T366" s="46">
        <v>64.7</v>
      </c>
      <c r="U366" s="46">
        <v>3.2</v>
      </c>
      <c r="V366" s="2">
        <v>83.3</v>
      </c>
      <c r="W366" s="46">
        <v>7</v>
      </c>
      <c r="X366" s="48">
        <f t="shared" si="269"/>
        <v>0.91596638655462181</v>
      </c>
      <c r="Y366" s="46">
        <v>7.5</v>
      </c>
      <c r="Z366" s="46">
        <v>1.4</v>
      </c>
      <c r="AA366" s="48">
        <f t="shared" si="270"/>
        <v>0.81333333333333335</v>
      </c>
      <c r="AB366" s="41">
        <v>6.07</v>
      </c>
      <c r="AC366" s="39">
        <v>50</v>
      </c>
      <c r="AD366" s="39">
        <v>472</v>
      </c>
      <c r="AE366" s="2">
        <v>9405</v>
      </c>
      <c r="AF366" s="2">
        <v>50107</v>
      </c>
      <c r="AG366" s="2">
        <f t="shared" si="278"/>
        <v>59512</v>
      </c>
      <c r="AH366" s="3">
        <f t="shared" si="267"/>
        <v>0.48170692223013661</v>
      </c>
      <c r="AI366" s="3">
        <f t="shared" si="271"/>
        <v>7.6126724082108396E-2</v>
      </c>
      <c r="AJ366" s="76">
        <f t="shared" si="272"/>
        <v>0.74872727272727269</v>
      </c>
      <c r="AK366" s="77">
        <f t="shared" si="273"/>
        <v>934.78599999999994</v>
      </c>
      <c r="AL366" s="78">
        <f t="shared" si="274"/>
        <v>0.56653696969696965</v>
      </c>
      <c r="AM366" s="79">
        <f t="shared" si="275"/>
        <v>1173.6300000000001</v>
      </c>
      <c r="AN366" s="78">
        <f t="shared" si="276"/>
        <v>0.7112909090909092</v>
      </c>
      <c r="AO366" s="103">
        <f t="shared" si="277"/>
        <v>15648.4</v>
      </c>
    </row>
    <row r="367" spans="2:41" x14ac:dyDescent="0.2">
      <c r="B367" s="1" t="s">
        <v>51</v>
      </c>
      <c r="C367" s="2">
        <v>144748</v>
      </c>
      <c r="D367" s="2">
        <v>4669</v>
      </c>
      <c r="E367" s="2">
        <v>264</v>
      </c>
      <c r="F367" s="2">
        <v>8</v>
      </c>
      <c r="G367" s="49">
        <f t="shared" si="265"/>
        <v>0.96969696969696972</v>
      </c>
      <c r="H367" s="2">
        <v>241</v>
      </c>
      <c r="I367" s="2">
        <v>8</v>
      </c>
      <c r="J367" s="49">
        <f t="shared" si="268"/>
        <v>0.96680497925311204</v>
      </c>
      <c r="K367" s="2">
        <v>478</v>
      </c>
      <c r="L367" s="2">
        <v>25</v>
      </c>
      <c r="M367" s="49">
        <f t="shared" si="266"/>
        <v>0.94769874476987448</v>
      </c>
      <c r="N367" s="3">
        <v>130.12</v>
      </c>
      <c r="O367" s="3">
        <v>17.72</v>
      </c>
      <c r="P367" s="41">
        <v>7.4</v>
      </c>
      <c r="Q367" s="41">
        <v>7.7</v>
      </c>
      <c r="R367" s="2">
        <v>2300</v>
      </c>
      <c r="S367" s="2">
        <v>1814</v>
      </c>
      <c r="T367" s="46">
        <v>56</v>
      </c>
      <c r="U367" s="46">
        <v>2.4</v>
      </c>
      <c r="V367" s="2">
        <v>64.5</v>
      </c>
      <c r="W367" s="46">
        <v>5.6</v>
      </c>
      <c r="X367" s="48">
        <f t="shared" si="269"/>
        <v>0.91317829457364341</v>
      </c>
      <c r="Y367" s="46">
        <v>6.6</v>
      </c>
      <c r="Z367" s="46">
        <v>1.4</v>
      </c>
      <c r="AA367" s="48">
        <f t="shared" si="270"/>
        <v>0.78787878787878785</v>
      </c>
      <c r="AB367" s="41">
        <v>6.66</v>
      </c>
      <c r="AC367" s="39">
        <v>33</v>
      </c>
      <c r="AD367" s="39">
        <v>353</v>
      </c>
      <c r="AE367" s="2">
        <v>11802</v>
      </c>
      <c r="AF367" s="2">
        <v>48961</v>
      </c>
      <c r="AG367" s="2">
        <f t="shared" si="278"/>
        <v>60763</v>
      </c>
      <c r="AH367" s="3">
        <f t="shared" si="267"/>
        <v>0.41978472932268496</v>
      </c>
      <c r="AI367" s="3">
        <f t="shared" si="271"/>
        <v>8.1534805316826484E-2</v>
      </c>
      <c r="AJ367" s="76">
        <f t="shared" si="272"/>
        <v>0.84890909090909095</v>
      </c>
      <c r="AK367" s="77">
        <f t="shared" si="273"/>
        <v>1232.616</v>
      </c>
      <c r="AL367" s="78">
        <f t="shared" si="274"/>
        <v>0.74704000000000004</v>
      </c>
      <c r="AM367" s="79">
        <f t="shared" si="275"/>
        <v>1125.229</v>
      </c>
      <c r="AN367" s="78">
        <f t="shared" si="276"/>
        <v>0.68195696969696973</v>
      </c>
      <c r="AO367" s="103">
        <f t="shared" si="277"/>
        <v>15003.053333333335</v>
      </c>
    </row>
    <row r="368" spans="2:41" x14ac:dyDescent="0.2">
      <c r="B368" s="30" t="s">
        <v>52</v>
      </c>
      <c r="C368" s="2">
        <v>181219</v>
      </c>
      <c r="D368" s="2">
        <v>6041</v>
      </c>
      <c r="E368" s="2">
        <v>153</v>
      </c>
      <c r="F368" s="2">
        <v>9</v>
      </c>
      <c r="G368" s="49">
        <f t="shared" si="265"/>
        <v>0.94117647058823528</v>
      </c>
      <c r="H368" s="2">
        <v>213</v>
      </c>
      <c r="I368" s="2">
        <v>9</v>
      </c>
      <c r="J368" s="49">
        <f t="shared" si="268"/>
        <v>0.95774647887323938</v>
      </c>
      <c r="K368" s="2">
        <v>407</v>
      </c>
      <c r="L368" s="2">
        <v>29</v>
      </c>
      <c r="M368" s="49">
        <f t="shared" si="266"/>
        <v>0.92874692874692877</v>
      </c>
      <c r="N368" s="3">
        <v>183.67</v>
      </c>
      <c r="O368" s="3">
        <v>17.600000000000001</v>
      </c>
      <c r="P368" s="41">
        <v>7.6</v>
      </c>
      <c r="Q368" s="41">
        <v>7.7</v>
      </c>
      <c r="R368" s="2">
        <v>2179</v>
      </c>
      <c r="S368" s="2">
        <v>1843</v>
      </c>
      <c r="T368" s="46">
        <v>50.4</v>
      </c>
      <c r="U368" s="46">
        <v>1.1000000000000001</v>
      </c>
      <c r="V368" s="2">
        <v>57.7</v>
      </c>
      <c r="W368" s="46">
        <v>4.5999999999999996</v>
      </c>
      <c r="X368" s="48">
        <f t="shared" si="269"/>
        <v>0.92027729636048528</v>
      </c>
      <c r="Y368" s="46">
        <v>6.9</v>
      </c>
      <c r="Z368" s="46">
        <v>1.5</v>
      </c>
      <c r="AA368" s="48">
        <f t="shared" si="270"/>
        <v>0.78260869565217395</v>
      </c>
      <c r="AB368" s="41">
        <v>7.06</v>
      </c>
      <c r="AC368" s="39">
        <v>22</v>
      </c>
      <c r="AD368" s="39">
        <v>156</v>
      </c>
      <c r="AE368" s="2">
        <v>15295</v>
      </c>
      <c r="AF368" s="2">
        <v>49697</v>
      </c>
      <c r="AG368" s="2">
        <f t="shared" si="278"/>
        <v>64992</v>
      </c>
      <c r="AH368" s="3">
        <f t="shared" si="267"/>
        <v>0.35863789117035189</v>
      </c>
      <c r="AI368" s="3">
        <f t="shared" si="271"/>
        <v>8.440064231675487E-2</v>
      </c>
      <c r="AJ368" s="76">
        <f t="shared" si="272"/>
        <v>1.0983636363636364</v>
      </c>
      <c r="AK368" s="77">
        <f t="shared" si="273"/>
        <v>924.27300000000002</v>
      </c>
      <c r="AL368" s="78">
        <f t="shared" si="274"/>
        <v>0.56016545454545452</v>
      </c>
      <c r="AM368" s="79">
        <f t="shared" si="275"/>
        <v>1286.7329999999999</v>
      </c>
      <c r="AN368" s="78">
        <f t="shared" si="276"/>
        <v>0.77983818181818176</v>
      </c>
      <c r="AO368" s="103">
        <f t="shared" si="277"/>
        <v>17156.439999999999</v>
      </c>
    </row>
    <row r="369" spans="2:41" ht="13.5" thickBot="1" x14ac:dyDescent="0.25">
      <c r="B369" s="32" t="s">
        <v>53</v>
      </c>
      <c r="C369" s="2">
        <v>247447</v>
      </c>
      <c r="D369" s="2">
        <v>7982</v>
      </c>
      <c r="E369" s="2">
        <v>211</v>
      </c>
      <c r="F369" s="2">
        <v>13</v>
      </c>
      <c r="G369" s="49">
        <f t="shared" si="265"/>
        <v>0.93838862559241709</v>
      </c>
      <c r="H369" s="2">
        <v>197</v>
      </c>
      <c r="I369" s="2">
        <v>10</v>
      </c>
      <c r="J369" s="49">
        <f t="shared" si="268"/>
        <v>0.949238578680203</v>
      </c>
      <c r="K369" s="2">
        <v>373</v>
      </c>
      <c r="L369" s="2">
        <v>26</v>
      </c>
      <c r="M369" s="49">
        <f t="shared" si="266"/>
        <v>0.93029490616621979</v>
      </c>
      <c r="N369" s="3">
        <v>108.26</v>
      </c>
      <c r="O369" s="3">
        <v>16.79</v>
      </c>
      <c r="P369" s="41">
        <v>7.71</v>
      </c>
      <c r="Q369" s="41">
        <v>7.64</v>
      </c>
      <c r="R369" s="2">
        <v>2278</v>
      </c>
      <c r="S369" s="2">
        <v>2122</v>
      </c>
      <c r="T369" s="46">
        <v>39</v>
      </c>
      <c r="U369" s="46">
        <v>1.7</v>
      </c>
      <c r="V369" s="2">
        <v>49</v>
      </c>
      <c r="W369" s="46">
        <v>5.7</v>
      </c>
      <c r="X369" s="48">
        <f t="shared" si="269"/>
        <v>0.88367346938775504</v>
      </c>
      <c r="Y369" s="46">
        <v>5</v>
      </c>
      <c r="Z369" s="46">
        <v>1.2</v>
      </c>
      <c r="AA369" s="48">
        <f t="shared" si="270"/>
        <v>0.76</v>
      </c>
      <c r="AB369" s="41">
        <v>6.39</v>
      </c>
      <c r="AC369" s="40">
        <v>18</v>
      </c>
      <c r="AD369" s="40">
        <v>125.5</v>
      </c>
      <c r="AE369" s="2">
        <v>25765</v>
      </c>
      <c r="AF369" s="2">
        <v>45985</v>
      </c>
      <c r="AG369" s="2">
        <f t="shared" si="278"/>
        <v>71750</v>
      </c>
      <c r="AH369" s="3">
        <f t="shared" si="267"/>
        <v>0.28996108257525854</v>
      </c>
      <c r="AI369" s="3">
        <f t="shared" si="271"/>
        <v>0.10412330721326182</v>
      </c>
      <c r="AJ369" s="76">
        <f t="shared" si="272"/>
        <v>1.4512727272727273</v>
      </c>
      <c r="AK369" s="77">
        <f t="shared" si="273"/>
        <v>1684.202</v>
      </c>
      <c r="AL369" s="78">
        <f t="shared" si="274"/>
        <v>1.0207284848484848</v>
      </c>
      <c r="AM369" s="79">
        <f t="shared" si="275"/>
        <v>1572.454</v>
      </c>
      <c r="AN369" s="78">
        <f t="shared" si="276"/>
        <v>0.95300242424242421</v>
      </c>
      <c r="AO369" s="103">
        <f t="shared" si="277"/>
        <v>20966.053333333337</v>
      </c>
    </row>
    <row r="370" spans="2:41" ht="13.5" thickTop="1" x14ac:dyDescent="0.2">
      <c r="B370" s="98" t="s">
        <v>132</v>
      </c>
      <c r="C370" s="45">
        <f>SUM(C358:C369)</f>
        <v>1632502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45">
        <f>SUM(N358:N369)</f>
        <v>1873.47</v>
      </c>
      <c r="O370" s="6"/>
      <c r="P370" s="35"/>
      <c r="Q370" s="35"/>
      <c r="R370" s="35"/>
      <c r="S370" s="35"/>
      <c r="T370" s="6"/>
      <c r="U370" s="6"/>
      <c r="V370" s="53"/>
      <c r="W370" s="53"/>
      <c r="X370" s="53"/>
      <c r="Y370" s="6"/>
      <c r="Z370" s="6"/>
      <c r="AA370" s="53"/>
      <c r="AB370" s="35"/>
      <c r="AC370" s="45">
        <f>SUM(AC358:AC369)</f>
        <v>548</v>
      </c>
      <c r="AD370" s="45">
        <f>SUM(AD358:AD369)</f>
        <v>5441.9</v>
      </c>
      <c r="AE370" s="45">
        <f t="shared" ref="AE370:AH370" si="279">SUM(AE358:AE369)</f>
        <v>159855</v>
      </c>
      <c r="AF370" s="45">
        <f t="shared" si="279"/>
        <v>593947</v>
      </c>
      <c r="AG370" s="45">
        <f t="shared" si="279"/>
        <v>753802</v>
      </c>
      <c r="AH370" s="35">
        <f t="shared" si="279"/>
        <v>5.8693443906558374</v>
      </c>
      <c r="AI370" s="35">
        <f t="shared" ref="AI370" si="280">SUM(AI358:AI369)</f>
        <v>1.2126178871540134</v>
      </c>
      <c r="AJ370" s="80"/>
      <c r="AK370" s="81"/>
      <c r="AL370" s="82"/>
      <c r="AM370" s="83"/>
      <c r="AN370" s="82"/>
      <c r="AO370" s="104"/>
    </row>
    <row r="371" spans="2:41" ht="13.5" thickBot="1" x14ac:dyDescent="0.25">
      <c r="B371" s="99" t="s">
        <v>133</v>
      </c>
      <c r="C371" s="8">
        <f t="shared" ref="C371:L371" si="281">AVERAGE(C358:C369)</f>
        <v>136041.83333333334</v>
      </c>
      <c r="D371" s="95">
        <f t="shared" si="281"/>
        <v>4467.083333333333</v>
      </c>
      <c r="E371" s="95">
        <f t="shared" si="281"/>
        <v>241.08333333333334</v>
      </c>
      <c r="F371" s="95">
        <f t="shared" si="281"/>
        <v>9.8333333333333339</v>
      </c>
      <c r="G371" s="94">
        <f>AVERAGE(G358:G369)</f>
        <v>0.95847602020281641</v>
      </c>
      <c r="H371" s="95">
        <f>AVERAGE(H358:H369)</f>
        <v>302.25</v>
      </c>
      <c r="I371" s="95">
        <f>AVERAGE(I358:I369)</f>
        <v>8.25</v>
      </c>
      <c r="J371" s="94">
        <f>AVERAGE(J358:J369)</f>
        <v>0.97112842897828322</v>
      </c>
      <c r="K371" s="95">
        <f t="shared" si="281"/>
        <v>589.66666666666663</v>
      </c>
      <c r="L371" s="95">
        <f t="shared" si="281"/>
        <v>31.333333333333332</v>
      </c>
      <c r="M371" s="94">
        <f>AVERAGE(M358:M369)</f>
        <v>0.94525360682806603</v>
      </c>
      <c r="N371" s="8">
        <f t="shared" ref="N371:AI371" si="282">AVERAGE(N358:N369)</f>
        <v>156.1225</v>
      </c>
      <c r="O371" s="96">
        <f t="shared" si="282"/>
        <v>17.781666666666663</v>
      </c>
      <c r="P371" s="96">
        <f t="shared" si="282"/>
        <v>7.2924999999999995</v>
      </c>
      <c r="Q371" s="96">
        <f t="shared" si="282"/>
        <v>7.6433333333333344</v>
      </c>
      <c r="R371" s="96">
        <f t="shared" si="282"/>
        <v>2326.9166666666665</v>
      </c>
      <c r="S371" s="96">
        <f t="shared" si="282"/>
        <v>1991.6666666666667</v>
      </c>
      <c r="T371" s="95">
        <f>AVERAGE(T358:T369)</f>
        <v>54.416666666666664</v>
      </c>
      <c r="U371" s="95">
        <f>AVERAGE(U358:U369)</f>
        <v>3.7416666666666671</v>
      </c>
      <c r="V371" s="97">
        <f t="shared" si="282"/>
        <v>65.791666666666671</v>
      </c>
      <c r="W371" s="97">
        <f t="shared" si="282"/>
        <v>7.6749999999999998</v>
      </c>
      <c r="X371" s="100">
        <f t="shared" si="282"/>
        <v>0.88253644289815425</v>
      </c>
      <c r="Y371" s="96">
        <f t="shared" si="282"/>
        <v>8.1250000000000018</v>
      </c>
      <c r="Z371" s="96">
        <f t="shared" si="282"/>
        <v>1.45</v>
      </c>
      <c r="AA371" s="100">
        <f t="shared" si="282"/>
        <v>0.81601171251454996</v>
      </c>
      <c r="AB371" s="96">
        <f t="shared" si="282"/>
        <v>4.8500000000000005</v>
      </c>
      <c r="AC371" s="8"/>
      <c r="AD371" s="8"/>
      <c r="AE371" s="8">
        <f t="shared" si="282"/>
        <v>13321.25</v>
      </c>
      <c r="AF371" s="8">
        <f t="shared" si="282"/>
        <v>49495.583333333336</v>
      </c>
      <c r="AG371" s="8">
        <f t="shared" si="282"/>
        <v>62816.833333333336</v>
      </c>
      <c r="AH371" s="96">
        <f t="shared" si="282"/>
        <v>0.48911203255465313</v>
      </c>
      <c r="AI371" s="96">
        <f t="shared" si="282"/>
        <v>0.10105149059616779</v>
      </c>
      <c r="AJ371" s="84">
        <f t="shared" ref="AJ371" si="283">D371/$D$2</f>
        <v>0.81219696969696964</v>
      </c>
      <c r="AK371" s="85">
        <f t="shared" ref="AK371" si="284">(D371*E371)/1000</f>
        <v>1076.9393402777778</v>
      </c>
      <c r="AL371" s="86">
        <f t="shared" si="274"/>
        <v>0.65269050925925931</v>
      </c>
      <c r="AM371" s="87">
        <f t="shared" ref="AM371" si="285">(D371*H371)/1000</f>
        <v>1350.1759374999999</v>
      </c>
      <c r="AN371" s="86">
        <f t="shared" si="276"/>
        <v>0.81828844696969694</v>
      </c>
      <c r="AO371" s="105">
        <f>AVERAGE(AO358:AO369)</f>
        <v>17299.323333333337</v>
      </c>
    </row>
    <row r="372" spans="2:41" ht="13.5" thickTop="1" x14ac:dyDescent="0.2"/>
    <row r="373" spans="2:41" ht="13.5" thickBot="1" x14ac:dyDescent="0.25"/>
    <row r="374" spans="2:41" ht="13.5" thickTop="1" x14ac:dyDescent="0.2">
      <c r="B374" s="19" t="s">
        <v>5</v>
      </c>
      <c r="C374" s="20" t="s">
        <v>6</v>
      </c>
      <c r="D374" s="20" t="s">
        <v>6</v>
      </c>
      <c r="E374" s="20" t="s">
        <v>7</v>
      </c>
      <c r="F374" s="20" t="s">
        <v>8</v>
      </c>
      <c r="G374" s="42" t="s">
        <v>2</v>
      </c>
      <c r="H374" s="20" t="s">
        <v>9</v>
      </c>
      <c r="I374" s="20" t="s">
        <v>10</v>
      </c>
      <c r="J374" s="42" t="s">
        <v>3</v>
      </c>
      <c r="K374" s="20" t="s">
        <v>11</v>
      </c>
      <c r="L374" s="20" t="s">
        <v>12</v>
      </c>
      <c r="M374" s="42" t="s">
        <v>13</v>
      </c>
      <c r="N374" s="20" t="s">
        <v>15</v>
      </c>
      <c r="O374" s="21" t="s">
        <v>16</v>
      </c>
      <c r="P374" s="20" t="s">
        <v>66</v>
      </c>
      <c r="Q374" s="20" t="s">
        <v>67</v>
      </c>
      <c r="R374" s="20" t="s">
        <v>68</v>
      </c>
      <c r="S374" s="20" t="s">
        <v>69</v>
      </c>
      <c r="T374" s="20" t="s">
        <v>103</v>
      </c>
      <c r="U374" s="20" t="s">
        <v>104</v>
      </c>
      <c r="V374" s="20" t="s">
        <v>105</v>
      </c>
      <c r="W374" s="20" t="s">
        <v>106</v>
      </c>
      <c r="X374" s="91" t="s">
        <v>147</v>
      </c>
      <c r="Y374" s="20" t="s">
        <v>113</v>
      </c>
      <c r="Z374" s="20" t="s">
        <v>114</v>
      </c>
      <c r="AA374" s="91" t="s">
        <v>148</v>
      </c>
      <c r="AB374" s="20" t="s">
        <v>121</v>
      </c>
      <c r="AC374" s="108" t="s">
        <v>56</v>
      </c>
      <c r="AD374" s="109"/>
      <c r="AE374" s="21" t="s">
        <v>70</v>
      </c>
      <c r="AF374" s="21" t="s">
        <v>71</v>
      </c>
      <c r="AG374" s="21" t="s">
        <v>39</v>
      </c>
      <c r="AH374" s="21" t="s">
        <v>14</v>
      </c>
      <c r="AI374" s="21" t="s">
        <v>70</v>
      </c>
      <c r="AJ374" s="68" t="s">
        <v>72</v>
      </c>
      <c r="AK374" s="69" t="s">
        <v>73</v>
      </c>
      <c r="AL374" s="70" t="s">
        <v>74</v>
      </c>
      <c r="AM374" s="71" t="s">
        <v>72</v>
      </c>
      <c r="AN374" s="70" t="s">
        <v>72</v>
      </c>
      <c r="AO374" s="68" t="s">
        <v>156</v>
      </c>
    </row>
    <row r="375" spans="2:41" ht="13.5" thickBot="1" x14ac:dyDescent="0.25">
      <c r="B375" s="15" t="s">
        <v>134</v>
      </c>
      <c r="C375" s="16" t="s">
        <v>18</v>
      </c>
      <c r="D375" s="17" t="s">
        <v>19</v>
      </c>
      <c r="E375" s="16" t="s">
        <v>20</v>
      </c>
      <c r="F375" s="16" t="s">
        <v>20</v>
      </c>
      <c r="G375" s="43" t="s">
        <v>21</v>
      </c>
      <c r="H375" s="16" t="s">
        <v>20</v>
      </c>
      <c r="I375" s="16" t="s">
        <v>20</v>
      </c>
      <c r="J375" s="43" t="s">
        <v>21</v>
      </c>
      <c r="K375" s="16" t="s">
        <v>20</v>
      </c>
      <c r="L375" s="16" t="s">
        <v>20</v>
      </c>
      <c r="M375" s="43" t="s">
        <v>21</v>
      </c>
      <c r="N375" s="16" t="s">
        <v>23</v>
      </c>
      <c r="O375" s="18" t="s">
        <v>24</v>
      </c>
      <c r="P375" s="16"/>
      <c r="Q375" s="16"/>
      <c r="R375" s="16"/>
      <c r="S375" s="16"/>
      <c r="T375" s="16"/>
      <c r="U375" s="16"/>
      <c r="V375" s="16"/>
      <c r="W375" s="16"/>
      <c r="X375" s="92" t="s">
        <v>150</v>
      </c>
      <c r="Y375" s="16"/>
      <c r="Z375" s="16"/>
      <c r="AA375" s="92" t="s">
        <v>150</v>
      </c>
      <c r="AB375" s="16"/>
      <c r="AC375" s="37" t="s">
        <v>58</v>
      </c>
      <c r="AD375" s="37" t="s">
        <v>59</v>
      </c>
      <c r="AE375" s="17" t="s">
        <v>41</v>
      </c>
      <c r="AF375" s="17" t="s">
        <v>41</v>
      </c>
      <c r="AG375" s="17" t="s">
        <v>41</v>
      </c>
      <c r="AH375" s="17" t="s">
        <v>22</v>
      </c>
      <c r="AI375" s="17" t="s">
        <v>22</v>
      </c>
      <c r="AJ375" s="72" t="s">
        <v>6</v>
      </c>
      <c r="AK375" s="73" t="s">
        <v>76</v>
      </c>
      <c r="AL375" s="74" t="s">
        <v>77</v>
      </c>
      <c r="AM375" s="75" t="s">
        <v>78</v>
      </c>
      <c r="AN375" s="74" t="s">
        <v>79</v>
      </c>
      <c r="AO375" s="72" t="s">
        <v>157</v>
      </c>
    </row>
    <row r="376" spans="2:41" ht="13.5" thickTop="1" x14ac:dyDescent="0.2">
      <c r="B376" s="1" t="s">
        <v>42</v>
      </c>
      <c r="C376" s="2">
        <v>139075</v>
      </c>
      <c r="D376" s="2">
        <v>4486</v>
      </c>
      <c r="E376" s="2">
        <v>358</v>
      </c>
      <c r="F376" s="2">
        <v>6</v>
      </c>
      <c r="G376" s="50">
        <v>0.98</v>
      </c>
      <c r="H376" s="2">
        <v>337</v>
      </c>
      <c r="I376" s="2">
        <v>7</v>
      </c>
      <c r="J376" s="50">
        <v>0.98</v>
      </c>
      <c r="K376" s="2">
        <v>662</v>
      </c>
      <c r="L376" s="2">
        <v>26</v>
      </c>
      <c r="M376" s="50">
        <v>0.95</v>
      </c>
      <c r="N376" s="4">
        <v>129.58000000000001</v>
      </c>
      <c r="O376" s="3">
        <v>16.399999999999999</v>
      </c>
      <c r="P376" s="41">
        <v>7.53</v>
      </c>
      <c r="Q376" s="41">
        <v>7.4</v>
      </c>
      <c r="R376" s="2">
        <v>2286</v>
      </c>
      <c r="S376" s="2">
        <v>1662</v>
      </c>
      <c r="T376" s="46">
        <v>70.400000000000006</v>
      </c>
      <c r="U376" s="46">
        <v>6.2</v>
      </c>
      <c r="V376" s="46">
        <v>82.2</v>
      </c>
      <c r="W376" s="46">
        <v>10.7</v>
      </c>
      <c r="X376" s="48">
        <f>1-W376/V376</f>
        <v>0.86982968369829683</v>
      </c>
      <c r="Y376" s="46">
        <v>8.9</v>
      </c>
      <c r="Z376" s="46">
        <v>1.8</v>
      </c>
      <c r="AA376" s="48">
        <f>1-Z376/Y376</f>
        <v>0.797752808988764</v>
      </c>
      <c r="AB376" s="41">
        <v>6.25</v>
      </c>
      <c r="AC376" s="38">
        <v>29</v>
      </c>
      <c r="AD376" s="38">
        <v>230.5</v>
      </c>
      <c r="AE376" s="2">
        <v>10701</v>
      </c>
      <c r="AF376" s="2">
        <v>49802</v>
      </c>
      <c r="AG376" s="2">
        <f t="shared" ref="AG376:AG387" si="286">AE376+AF376</f>
        <v>60503</v>
      </c>
      <c r="AH376" s="3">
        <f t="shared" ref="AH376:AH387" si="287">AG376/C376</f>
        <v>0.43503864821139671</v>
      </c>
      <c r="AI376" s="3">
        <f>AE376/C376</f>
        <v>7.6944094912816827E-2</v>
      </c>
      <c r="AJ376" s="76">
        <f>D376/$D$2</f>
        <v>0.8156363636363636</v>
      </c>
      <c r="AK376" s="77">
        <f>(D376*E376)/1000</f>
        <v>1605.9880000000001</v>
      </c>
      <c r="AL376" s="78">
        <f>(AK376)/$F$3</f>
        <v>0.97332606060606064</v>
      </c>
      <c r="AM376" s="79">
        <f>(D376*H376)/1000</f>
        <v>1511.7819999999999</v>
      </c>
      <c r="AN376" s="78">
        <f>(AM376)/$H$3</f>
        <v>0.91623151515151513</v>
      </c>
      <c r="AO376" s="103">
        <f>(0.8*D376*H376)/60</f>
        <v>20157.093333333334</v>
      </c>
    </row>
    <row r="377" spans="2:41" x14ac:dyDescent="0.2">
      <c r="B377" s="1" t="s">
        <v>43</v>
      </c>
      <c r="C377" s="2">
        <v>97587</v>
      </c>
      <c r="D377" s="2">
        <v>3485</v>
      </c>
      <c r="E377" s="2">
        <v>252</v>
      </c>
      <c r="F377" s="2">
        <v>7</v>
      </c>
      <c r="G377" s="50">
        <v>0.97</v>
      </c>
      <c r="H377" s="2">
        <v>332</v>
      </c>
      <c r="I377" s="2">
        <v>9</v>
      </c>
      <c r="J377" s="50">
        <v>0.97</v>
      </c>
      <c r="K377" s="2">
        <v>632</v>
      </c>
      <c r="L377" s="2">
        <v>31</v>
      </c>
      <c r="M377" s="50">
        <v>0.95</v>
      </c>
      <c r="N377" s="3">
        <v>174.16</v>
      </c>
      <c r="O377" s="3">
        <v>18.8</v>
      </c>
      <c r="P377" s="41">
        <v>7.452</v>
      </c>
      <c r="Q377" s="41">
        <v>7.5250000000000004</v>
      </c>
      <c r="R377" s="2">
        <v>2002.5</v>
      </c>
      <c r="S377" s="2">
        <v>1713.3</v>
      </c>
      <c r="T377" s="46">
        <v>87.15</v>
      </c>
      <c r="U377" s="46">
        <v>7.5519999999999996</v>
      </c>
      <c r="V377" s="46">
        <v>98.3</v>
      </c>
      <c r="W377" s="46">
        <v>11</v>
      </c>
      <c r="X377" s="48">
        <f t="shared" ref="X377:X387" si="288">1-W377/V377</f>
        <v>0.88809766022380465</v>
      </c>
      <c r="Y377" s="46">
        <v>10.801</v>
      </c>
      <c r="Z377" s="46">
        <v>1.788</v>
      </c>
      <c r="AA377" s="48">
        <f t="shared" ref="AA377:AA387" si="289">1-Z377/Y377</f>
        <v>0.8344597722433108</v>
      </c>
      <c r="AB377" s="41">
        <v>6.22</v>
      </c>
      <c r="AC377" s="39">
        <v>35</v>
      </c>
      <c r="AD377" s="39">
        <v>265.5</v>
      </c>
      <c r="AE377" s="2">
        <v>7806</v>
      </c>
      <c r="AF377" s="2">
        <v>48766</v>
      </c>
      <c r="AG377" s="2">
        <f t="shared" si="286"/>
        <v>56572</v>
      </c>
      <c r="AH377" s="3">
        <f t="shared" si="287"/>
        <v>0.57970836279422466</v>
      </c>
      <c r="AI377" s="3">
        <f t="shared" ref="AI377:AI387" si="290">AE377/C377</f>
        <v>7.9990162624120009E-2</v>
      </c>
      <c r="AJ377" s="76">
        <f t="shared" ref="AJ377:AJ387" si="291">D377/$D$2</f>
        <v>0.63363636363636366</v>
      </c>
      <c r="AK377" s="77">
        <f t="shared" ref="AK377:AK387" si="292">(D377*E377)/1000</f>
        <v>878.22</v>
      </c>
      <c r="AL377" s="78">
        <f t="shared" ref="AL377:AL389" si="293">(AK377)/$F$3</f>
        <v>0.53225454545454542</v>
      </c>
      <c r="AM377" s="79">
        <f t="shared" ref="AM377:AM387" si="294">(D377*H377)/1000</f>
        <v>1157.02</v>
      </c>
      <c r="AN377" s="78">
        <f t="shared" ref="AN377:AN389" si="295">(AM377)/$H$3</f>
        <v>0.70122424242424242</v>
      </c>
      <c r="AO377" s="103">
        <f t="shared" ref="AO377:AO387" si="296">(0.8*D377*H377)/60</f>
        <v>15426.933333333332</v>
      </c>
    </row>
    <row r="378" spans="2:41" x14ac:dyDescent="0.2">
      <c r="B378" s="1" t="s">
        <v>44</v>
      </c>
      <c r="C378" s="2">
        <v>107528</v>
      </c>
      <c r="D378" s="2">
        <v>3469</v>
      </c>
      <c r="E378" s="2">
        <v>304</v>
      </c>
      <c r="F378" s="2">
        <v>9</v>
      </c>
      <c r="G378" s="50">
        <v>0.97</v>
      </c>
      <c r="H378" s="2">
        <v>341</v>
      </c>
      <c r="I378" s="2">
        <v>5</v>
      </c>
      <c r="J378" s="50">
        <v>0.99</v>
      </c>
      <c r="K378" s="2">
        <v>690</v>
      </c>
      <c r="L378" s="2">
        <v>26</v>
      </c>
      <c r="M378" s="50">
        <v>0.96</v>
      </c>
      <c r="N378" s="3">
        <v>159.82</v>
      </c>
      <c r="O378" s="3">
        <v>16.25</v>
      </c>
      <c r="P378" s="41">
        <v>7.5</v>
      </c>
      <c r="Q378" s="41">
        <v>7.7480000000000002</v>
      </c>
      <c r="R378" s="2">
        <v>2607.6999999999998</v>
      </c>
      <c r="S378" s="2">
        <v>2207.1</v>
      </c>
      <c r="T378" s="46">
        <v>92.5</v>
      </c>
      <c r="U378" s="46">
        <v>3.7</v>
      </c>
      <c r="V378" s="2">
        <v>98.5</v>
      </c>
      <c r="W378" s="46">
        <v>7.2</v>
      </c>
      <c r="X378" s="48">
        <f t="shared" si="288"/>
        <v>0.92690355329949237</v>
      </c>
      <c r="Y378" s="46">
        <v>7.6</v>
      </c>
      <c r="Z378" s="46">
        <v>1.3</v>
      </c>
      <c r="AA378" s="48">
        <f t="shared" si="289"/>
        <v>0.82894736842105265</v>
      </c>
      <c r="AB378" s="41">
        <v>6.12</v>
      </c>
      <c r="AC378" s="39">
        <v>31</v>
      </c>
      <c r="AD378" s="39">
        <v>244</v>
      </c>
      <c r="AE378" s="2">
        <v>9191</v>
      </c>
      <c r="AF378" s="2">
        <v>53688</v>
      </c>
      <c r="AG378" s="2">
        <f t="shared" si="286"/>
        <v>62879</v>
      </c>
      <c r="AH378" s="3">
        <f t="shared" si="287"/>
        <v>0.58476861840636862</v>
      </c>
      <c r="AI378" s="3">
        <f t="shared" si="290"/>
        <v>8.5475411055725023E-2</v>
      </c>
      <c r="AJ378" s="76">
        <f t="shared" si="291"/>
        <v>0.63072727272727269</v>
      </c>
      <c r="AK378" s="77">
        <f t="shared" si="292"/>
        <v>1054.576</v>
      </c>
      <c r="AL378" s="78">
        <f t="shared" si="293"/>
        <v>0.63913696969696976</v>
      </c>
      <c r="AM378" s="79">
        <f t="shared" si="294"/>
        <v>1182.9290000000001</v>
      </c>
      <c r="AN378" s="78">
        <f t="shared" si="295"/>
        <v>0.71692666666666671</v>
      </c>
      <c r="AO378" s="103">
        <f t="shared" si="296"/>
        <v>15772.386666666667</v>
      </c>
    </row>
    <row r="379" spans="2:41" x14ac:dyDescent="0.2">
      <c r="B379" s="1" t="s">
        <v>45</v>
      </c>
      <c r="C379" s="2">
        <v>117532</v>
      </c>
      <c r="D379" s="2">
        <v>3918</v>
      </c>
      <c r="E379" s="2">
        <v>259</v>
      </c>
      <c r="F379" s="2">
        <v>6</v>
      </c>
      <c r="G379" s="50">
        <v>0.98</v>
      </c>
      <c r="H379" s="2">
        <v>339</v>
      </c>
      <c r="I379" s="2">
        <v>8</v>
      </c>
      <c r="J379" s="50">
        <v>0.98</v>
      </c>
      <c r="K379" s="2">
        <v>679</v>
      </c>
      <c r="L379" s="2">
        <v>27</v>
      </c>
      <c r="M379" s="50">
        <v>0.96</v>
      </c>
      <c r="N379" s="3">
        <v>176.9</v>
      </c>
      <c r="O379" s="3">
        <v>16.8</v>
      </c>
      <c r="P379" s="41">
        <v>7.1909999999999998</v>
      </c>
      <c r="Q379" s="41">
        <v>7.6239999999999997</v>
      </c>
      <c r="R379" s="2">
        <v>2465.5</v>
      </c>
      <c r="S379" s="2">
        <v>2052.9290000000001</v>
      </c>
      <c r="T379" s="46">
        <v>69.7</v>
      </c>
      <c r="U379" s="46">
        <v>5.2</v>
      </c>
      <c r="V379" s="2">
        <v>76.400000000000006</v>
      </c>
      <c r="W379" s="46">
        <v>7.8</v>
      </c>
      <c r="X379" s="48">
        <f t="shared" si="288"/>
        <v>0.89790575916230364</v>
      </c>
      <c r="Y379" s="46">
        <v>9</v>
      </c>
      <c r="Z379" s="46">
        <v>1.5</v>
      </c>
      <c r="AA379" s="48">
        <f t="shared" si="289"/>
        <v>0.83333333333333337</v>
      </c>
      <c r="AB379" s="41">
        <v>6.55</v>
      </c>
      <c r="AC379" s="39">
        <v>64</v>
      </c>
      <c r="AD379" s="39">
        <v>588</v>
      </c>
      <c r="AE379" s="2">
        <v>9678</v>
      </c>
      <c r="AF379" s="2">
        <v>52203</v>
      </c>
      <c r="AG379" s="2">
        <f t="shared" si="286"/>
        <v>61881</v>
      </c>
      <c r="AH379" s="3">
        <f t="shared" si="287"/>
        <v>0.52650342034509745</v>
      </c>
      <c r="AI379" s="3">
        <f t="shared" si="290"/>
        <v>8.2343531974270842E-2</v>
      </c>
      <c r="AJ379" s="76">
        <f t="shared" si="291"/>
        <v>0.71236363636363631</v>
      </c>
      <c r="AK379" s="77">
        <f t="shared" si="292"/>
        <v>1014.7619999999999</v>
      </c>
      <c r="AL379" s="78">
        <f t="shared" si="293"/>
        <v>0.61500727272727274</v>
      </c>
      <c r="AM379" s="79">
        <f t="shared" si="294"/>
        <v>1328.202</v>
      </c>
      <c r="AN379" s="78">
        <f t="shared" si="295"/>
        <v>0.80497090909090907</v>
      </c>
      <c r="AO379" s="103">
        <f t="shared" si="296"/>
        <v>17709.36</v>
      </c>
    </row>
    <row r="380" spans="2:41" x14ac:dyDescent="0.2">
      <c r="B380" s="1" t="s">
        <v>46</v>
      </c>
      <c r="C380" s="2">
        <v>133316</v>
      </c>
      <c r="D380" s="2">
        <v>4301</v>
      </c>
      <c r="E380" s="2">
        <v>240</v>
      </c>
      <c r="F380" s="2">
        <v>6</v>
      </c>
      <c r="G380" s="50">
        <v>0.98</v>
      </c>
      <c r="H380" s="2">
        <v>274</v>
      </c>
      <c r="I380" s="2">
        <v>7</v>
      </c>
      <c r="J380" s="50">
        <v>0.96</v>
      </c>
      <c r="K380" s="2">
        <v>582</v>
      </c>
      <c r="L380" s="2">
        <v>22</v>
      </c>
      <c r="M380" s="50">
        <v>0.97</v>
      </c>
      <c r="N380" s="3">
        <v>214.36</v>
      </c>
      <c r="O380" s="3">
        <v>16.187999999999999</v>
      </c>
      <c r="P380" s="41">
        <v>7.3449999999999998</v>
      </c>
      <c r="Q380" s="41">
        <v>7.7629999999999999</v>
      </c>
      <c r="R380" s="2">
        <v>2457.6149999999998</v>
      </c>
      <c r="S380" s="2">
        <v>2077.6149999999998</v>
      </c>
      <c r="T380" s="46">
        <v>73.2</v>
      </c>
      <c r="U380" s="46">
        <v>3.2</v>
      </c>
      <c r="V380" s="2">
        <v>82.9</v>
      </c>
      <c r="W380" s="46">
        <v>5.9</v>
      </c>
      <c r="X380" s="48">
        <f t="shared" si="288"/>
        <v>0.92882991556091676</v>
      </c>
      <c r="Y380" s="46">
        <v>7.2</v>
      </c>
      <c r="Z380" s="46">
        <v>1.4</v>
      </c>
      <c r="AA380" s="48">
        <f t="shared" si="289"/>
        <v>0.80555555555555558</v>
      </c>
      <c r="AB380" s="41">
        <v>6.36</v>
      </c>
      <c r="AC380" s="39">
        <v>63</v>
      </c>
      <c r="AD380" s="39">
        <v>571</v>
      </c>
      <c r="AE380" s="2">
        <v>10353</v>
      </c>
      <c r="AF380" s="2">
        <v>53702</v>
      </c>
      <c r="AG380" s="2">
        <f t="shared" si="286"/>
        <v>64055</v>
      </c>
      <c r="AH380" s="3">
        <f t="shared" si="287"/>
        <v>0.48047496174502685</v>
      </c>
      <c r="AI380" s="3">
        <f t="shared" si="290"/>
        <v>7.7657595487413369E-2</v>
      </c>
      <c r="AJ380" s="76">
        <f t="shared" si="291"/>
        <v>0.78200000000000003</v>
      </c>
      <c r="AK380" s="77">
        <f t="shared" si="292"/>
        <v>1032.24</v>
      </c>
      <c r="AL380" s="78">
        <f t="shared" si="293"/>
        <v>0.62560000000000004</v>
      </c>
      <c r="AM380" s="79">
        <f t="shared" si="294"/>
        <v>1178.4739999999999</v>
      </c>
      <c r="AN380" s="78">
        <f t="shared" si="295"/>
        <v>0.71422666666666668</v>
      </c>
      <c r="AO380" s="103">
        <f t="shared" si="296"/>
        <v>15712.986666666668</v>
      </c>
    </row>
    <row r="381" spans="2:41" x14ac:dyDescent="0.2">
      <c r="B381" s="1" t="s">
        <v>47</v>
      </c>
      <c r="C381" s="2">
        <v>114369</v>
      </c>
      <c r="D381" s="2">
        <v>3812</v>
      </c>
      <c r="E381" s="2">
        <v>368</v>
      </c>
      <c r="F381" s="2">
        <v>9</v>
      </c>
      <c r="G381" s="50">
        <v>0.97</v>
      </c>
      <c r="H381" s="2">
        <v>341</v>
      </c>
      <c r="I381" s="2">
        <v>8</v>
      </c>
      <c r="J381" s="50">
        <v>0.98</v>
      </c>
      <c r="K381" s="2">
        <v>736</v>
      </c>
      <c r="L381" s="2">
        <v>23</v>
      </c>
      <c r="M381" s="50">
        <v>0.97</v>
      </c>
      <c r="N381" s="3">
        <v>161.5</v>
      </c>
      <c r="O381" s="3">
        <v>17.033000000000001</v>
      </c>
      <c r="P381" s="41">
        <v>7.2759999999999998</v>
      </c>
      <c r="Q381" s="41">
        <v>7.8929999999999998</v>
      </c>
      <c r="R381" s="2">
        <v>2736.5830000000001</v>
      </c>
      <c r="S381" s="2">
        <v>2279.9169999999999</v>
      </c>
      <c r="T381" s="46">
        <v>78.3</v>
      </c>
      <c r="U381" s="46">
        <v>2.1</v>
      </c>
      <c r="V381" s="2">
        <v>88.1</v>
      </c>
      <c r="W381" s="46">
        <v>5.9</v>
      </c>
      <c r="X381" s="48">
        <f t="shared" si="288"/>
        <v>0.93303064699205451</v>
      </c>
      <c r="Y381" s="46">
        <v>7.5</v>
      </c>
      <c r="Z381" s="46">
        <v>0.9</v>
      </c>
      <c r="AA381" s="48">
        <f t="shared" si="289"/>
        <v>0.88</v>
      </c>
      <c r="AB381" s="41">
        <v>7.12</v>
      </c>
      <c r="AC381" s="39">
        <v>64</v>
      </c>
      <c r="AD381" s="39">
        <v>546.79999999999995</v>
      </c>
      <c r="AE381" s="2">
        <v>8271</v>
      </c>
      <c r="AF381" s="2">
        <v>51168</v>
      </c>
      <c r="AG381" s="2">
        <f t="shared" si="286"/>
        <v>59439</v>
      </c>
      <c r="AH381" s="3">
        <f t="shared" si="287"/>
        <v>0.51971250950869552</v>
      </c>
      <c r="AI381" s="3">
        <f t="shared" si="290"/>
        <v>7.2318547858248303E-2</v>
      </c>
      <c r="AJ381" s="76">
        <f t="shared" si="291"/>
        <v>0.69309090909090909</v>
      </c>
      <c r="AK381" s="77">
        <f t="shared" si="292"/>
        <v>1402.816</v>
      </c>
      <c r="AL381" s="78">
        <f t="shared" si="293"/>
        <v>0.85019151515151514</v>
      </c>
      <c r="AM381" s="79">
        <f t="shared" si="294"/>
        <v>1299.8920000000001</v>
      </c>
      <c r="AN381" s="78">
        <f t="shared" si="295"/>
        <v>0.78781333333333337</v>
      </c>
      <c r="AO381" s="103">
        <f t="shared" si="296"/>
        <v>17331.893333333333</v>
      </c>
    </row>
    <row r="382" spans="2:41" x14ac:dyDescent="0.2">
      <c r="B382" s="1" t="s">
        <v>48</v>
      </c>
      <c r="C382" s="2">
        <v>119273</v>
      </c>
      <c r="D382" s="2">
        <v>3848</v>
      </c>
      <c r="E382" s="2">
        <v>195</v>
      </c>
      <c r="F382" s="2">
        <v>11</v>
      </c>
      <c r="G382" s="50">
        <v>0.94</v>
      </c>
      <c r="H382" s="2">
        <v>236</v>
      </c>
      <c r="I382" s="2">
        <v>11</v>
      </c>
      <c r="J382" s="50">
        <v>0.95</v>
      </c>
      <c r="K382" s="2">
        <v>465</v>
      </c>
      <c r="L382" s="2">
        <v>34</v>
      </c>
      <c r="M382" s="50">
        <v>0.93</v>
      </c>
      <c r="N382" s="3">
        <v>278.48</v>
      </c>
      <c r="O382" s="3">
        <v>18.335999999999999</v>
      </c>
      <c r="P382" s="41">
        <v>7.13</v>
      </c>
      <c r="Q382" s="41">
        <v>7.657</v>
      </c>
      <c r="R382" s="2">
        <v>2479</v>
      </c>
      <c r="S382" s="2">
        <v>2302.4670000000001</v>
      </c>
      <c r="T382" s="46">
        <v>65.900000000000006</v>
      </c>
      <c r="U382" s="46">
        <v>4.5</v>
      </c>
      <c r="V382" s="2">
        <v>75.7</v>
      </c>
      <c r="W382" s="46">
        <v>8.5</v>
      </c>
      <c r="X382" s="48">
        <f t="shared" si="288"/>
        <v>0.88771466314398939</v>
      </c>
      <c r="Y382" s="46">
        <v>7.7</v>
      </c>
      <c r="Z382" s="46">
        <v>1.4</v>
      </c>
      <c r="AA382" s="48">
        <f t="shared" si="289"/>
        <v>0.81818181818181823</v>
      </c>
      <c r="AB382" s="41">
        <v>6.33</v>
      </c>
      <c r="AC382" s="47">
        <v>61</v>
      </c>
      <c r="AD382" s="47">
        <v>562.5</v>
      </c>
      <c r="AE382" s="2">
        <v>9190</v>
      </c>
      <c r="AF382" s="2">
        <v>51925</v>
      </c>
      <c r="AG382" s="2">
        <f t="shared" si="286"/>
        <v>61115</v>
      </c>
      <c r="AH382" s="3">
        <f t="shared" si="287"/>
        <v>0.51239593202149691</v>
      </c>
      <c r="AI382" s="3">
        <f t="shared" si="290"/>
        <v>7.7050128696352069E-2</v>
      </c>
      <c r="AJ382" s="76">
        <f t="shared" si="291"/>
        <v>0.69963636363636361</v>
      </c>
      <c r="AK382" s="77">
        <f t="shared" si="292"/>
        <v>750.36</v>
      </c>
      <c r="AL382" s="78">
        <f t="shared" si="293"/>
        <v>0.45476363636363637</v>
      </c>
      <c r="AM382" s="79">
        <f t="shared" si="294"/>
        <v>908.12800000000004</v>
      </c>
      <c r="AN382" s="78">
        <f t="shared" si="295"/>
        <v>0.55038060606060613</v>
      </c>
      <c r="AO382" s="103">
        <f t="shared" si="296"/>
        <v>12108.373333333333</v>
      </c>
    </row>
    <row r="383" spans="2:41" x14ac:dyDescent="0.2">
      <c r="B383" s="1" t="s">
        <v>49</v>
      </c>
      <c r="C383" s="2">
        <v>128820</v>
      </c>
      <c r="D383" s="2">
        <v>4155</v>
      </c>
      <c r="E383" s="2">
        <v>241</v>
      </c>
      <c r="F383" s="2">
        <v>7</v>
      </c>
      <c r="G383" s="50">
        <v>0.97</v>
      </c>
      <c r="H383" s="2">
        <v>219</v>
      </c>
      <c r="I383" s="2">
        <v>10</v>
      </c>
      <c r="J383" s="50">
        <v>0.95</v>
      </c>
      <c r="K383" s="2">
        <v>486</v>
      </c>
      <c r="L383" s="2">
        <v>27</v>
      </c>
      <c r="M383" s="50">
        <v>0.94</v>
      </c>
      <c r="N383" s="3">
        <v>122.26</v>
      </c>
      <c r="O383" s="3">
        <v>17.440000000000001</v>
      </c>
      <c r="P383" s="41">
        <v>7.181</v>
      </c>
      <c r="Q383" s="41">
        <v>7.8079999999999998</v>
      </c>
      <c r="R383" s="2">
        <v>2624.9169999999999</v>
      </c>
      <c r="S383" s="2">
        <v>2190.1669999999999</v>
      </c>
      <c r="T383" s="46">
        <v>62.3</v>
      </c>
      <c r="U383" s="46">
        <v>1.5</v>
      </c>
      <c r="V383" s="2">
        <v>67</v>
      </c>
      <c r="W383" s="46">
        <v>5.6</v>
      </c>
      <c r="X383" s="48">
        <f t="shared" si="288"/>
        <v>0.91641791044776122</v>
      </c>
      <c r="Y383" s="46">
        <v>7.7</v>
      </c>
      <c r="Z383" s="46">
        <v>1.4</v>
      </c>
      <c r="AA383" s="48">
        <f t="shared" si="289"/>
        <v>0.81818181818181823</v>
      </c>
      <c r="AB383" s="41">
        <v>5.23</v>
      </c>
      <c r="AC383" s="39">
        <v>67</v>
      </c>
      <c r="AD383" s="39">
        <v>522</v>
      </c>
      <c r="AE383" s="2">
        <v>10176</v>
      </c>
      <c r="AF383" s="2">
        <v>48251</v>
      </c>
      <c r="AG383" s="2">
        <f t="shared" si="286"/>
        <v>58427</v>
      </c>
      <c r="AH383" s="3">
        <f t="shared" si="287"/>
        <v>0.45355534854836205</v>
      </c>
      <c r="AI383" s="3">
        <f t="shared" si="290"/>
        <v>7.8993945039590119E-2</v>
      </c>
      <c r="AJ383" s="76">
        <f t="shared" si="291"/>
        <v>0.75545454545454549</v>
      </c>
      <c r="AK383" s="77">
        <f t="shared" si="292"/>
        <v>1001.355</v>
      </c>
      <c r="AL383" s="78">
        <f t="shared" si="293"/>
        <v>0.60688181818181819</v>
      </c>
      <c r="AM383" s="79">
        <f t="shared" si="294"/>
        <v>909.94500000000005</v>
      </c>
      <c r="AN383" s="78">
        <f t="shared" si="295"/>
        <v>0.55148181818181818</v>
      </c>
      <c r="AO383" s="103">
        <f t="shared" si="296"/>
        <v>12132.6</v>
      </c>
    </row>
    <row r="384" spans="2:41" x14ac:dyDescent="0.2">
      <c r="B384" s="1" t="s">
        <v>50</v>
      </c>
      <c r="C384" s="2">
        <v>118538</v>
      </c>
      <c r="D384" s="2">
        <v>3951</v>
      </c>
      <c r="E384" s="2">
        <v>303</v>
      </c>
      <c r="F384" s="2">
        <v>11</v>
      </c>
      <c r="G384" s="50">
        <v>0.96</v>
      </c>
      <c r="H384" s="2">
        <v>339</v>
      </c>
      <c r="I384" s="2">
        <v>9</v>
      </c>
      <c r="J384" s="50">
        <v>0.97</v>
      </c>
      <c r="K384" s="2">
        <v>710</v>
      </c>
      <c r="L384" s="2">
        <v>29</v>
      </c>
      <c r="M384" s="50">
        <v>0.96</v>
      </c>
      <c r="N384" s="3">
        <v>106.4</v>
      </c>
      <c r="O384" s="3">
        <v>18.170000000000002</v>
      </c>
      <c r="P384" s="41">
        <v>7.2549999999999999</v>
      </c>
      <c r="Q384" s="41">
        <v>7.8140000000000001</v>
      </c>
      <c r="R384" s="2">
        <v>2729.3</v>
      </c>
      <c r="S384" s="2">
        <v>2187.6999999999998</v>
      </c>
      <c r="T384" s="46">
        <v>83.7</v>
      </c>
      <c r="U384" s="46">
        <v>6.2</v>
      </c>
      <c r="V384" s="2">
        <v>95.5</v>
      </c>
      <c r="W384" s="46">
        <v>10.3</v>
      </c>
      <c r="X384" s="48">
        <f t="shared" si="288"/>
        <v>0.89214659685863873</v>
      </c>
      <c r="Y384" s="46">
        <v>8.5</v>
      </c>
      <c r="Z384" s="46">
        <v>1.1000000000000001</v>
      </c>
      <c r="AA384" s="48">
        <f t="shared" si="289"/>
        <v>0.87058823529411766</v>
      </c>
      <c r="AB384" s="41">
        <v>5.0199999999999996</v>
      </c>
      <c r="AC384" s="39">
        <v>52</v>
      </c>
      <c r="AD384" s="39">
        <v>504.5</v>
      </c>
      <c r="AE384" s="2">
        <v>9107</v>
      </c>
      <c r="AF384" s="2">
        <v>42715</v>
      </c>
      <c r="AG384" s="2">
        <f t="shared" si="286"/>
        <v>51822</v>
      </c>
      <c r="AH384" s="3">
        <f t="shared" si="287"/>
        <v>0.43717626415158006</v>
      </c>
      <c r="AI384" s="3">
        <f t="shared" si="290"/>
        <v>7.6827683949450803E-2</v>
      </c>
      <c r="AJ384" s="76">
        <f t="shared" si="291"/>
        <v>0.71836363636363632</v>
      </c>
      <c r="AK384" s="77">
        <f t="shared" si="292"/>
        <v>1197.153</v>
      </c>
      <c r="AL384" s="78">
        <f t="shared" si="293"/>
        <v>0.72554727272727271</v>
      </c>
      <c r="AM384" s="79">
        <f t="shared" si="294"/>
        <v>1339.3889999999999</v>
      </c>
      <c r="AN384" s="78">
        <f t="shared" si="295"/>
        <v>0.81175090909090908</v>
      </c>
      <c r="AO384" s="103">
        <f t="shared" si="296"/>
        <v>17858.52</v>
      </c>
    </row>
    <row r="385" spans="2:41" x14ac:dyDescent="0.2">
      <c r="B385" s="1" t="s">
        <v>51</v>
      </c>
      <c r="C385" s="2">
        <v>116524</v>
      </c>
      <c r="D385" s="2">
        <v>3759</v>
      </c>
      <c r="E385" s="2">
        <v>262</v>
      </c>
      <c r="F385" s="2">
        <v>10</v>
      </c>
      <c r="G385" s="50">
        <v>0.96</v>
      </c>
      <c r="H385" s="2">
        <v>301</v>
      </c>
      <c r="I385" s="2">
        <v>11</v>
      </c>
      <c r="J385" s="50">
        <v>0.96</v>
      </c>
      <c r="K385" s="2">
        <v>605</v>
      </c>
      <c r="L385" s="2">
        <v>35</v>
      </c>
      <c r="M385" s="50">
        <v>0.94</v>
      </c>
      <c r="N385" s="3">
        <v>99.12</v>
      </c>
      <c r="O385" s="3">
        <v>17.8</v>
      </c>
      <c r="P385" s="41">
        <v>7.4130000000000003</v>
      </c>
      <c r="Q385" s="41">
        <v>7.8490000000000002</v>
      </c>
      <c r="R385" s="2">
        <v>2663.3850000000002</v>
      </c>
      <c r="S385" s="2">
        <v>2302.0770000000002</v>
      </c>
      <c r="T385" s="46">
        <v>72.7</v>
      </c>
      <c r="U385" s="46">
        <v>5.0999999999999996</v>
      </c>
      <c r="V385" s="2">
        <v>85.1</v>
      </c>
      <c r="W385" s="46">
        <v>10.199999999999999</v>
      </c>
      <c r="X385" s="48">
        <f t="shared" si="288"/>
        <v>0.88014101057579319</v>
      </c>
      <c r="Y385" s="46">
        <v>8.5</v>
      </c>
      <c r="Z385" s="46">
        <v>1.2</v>
      </c>
      <c r="AA385" s="48">
        <f t="shared" si="289"/>
        <v>0.85882352941176476</v>
      </c>
      <c r="AB385" s="41">
        <v>6.69</v>
      </c>
      <c r="AC385" s="39">
        <v>48</v>
      </c>
      <c r="AD385" s="39">
        <v>402.5</v>
      </c>
      <c r="AE385" s="2">
        <v>8915</v>
      </c>
      <c r="AF385" s="2">
        <v>46692</v>
      </c>
      <c r="AG385" s="2">
        <f t="shared" si="286"/>
        <v>55607</v>
      </c>
      <c r="AH385" s="3">
        <f t="shared" si="287"/>
        <v>0.47721499433593079</v>
      </c>
      <c r="AI385" s="3">
        <f t="shared" si="290"/>
        <v>7.6507843877656107E-2</v>
      </c>
      <c r="AJ385" s="76">
        <f t="shared" si="291"/>
        <v>0.68345454545454543</v>
      </c>
      <c r="AK385" s="77">
        <f t="shared" si="292"/>
        <v>984.85799999999995</v>
      </c>
      <c r="AL385" s="78">
        <f t="shared" si="293"/>
        <v>0.59688363636363628</v>
      </c>
      <c r="AM385" s="79">
        <f t="shared" si="294"/>
        <v>1131.4590000000001</v>
      </c>
      <c r="AN385" s="78">
        <f t="shared" si="295"/>
        <v>0.68573272727272727</v>
      </c>
      <c r="AO385" s="103">
        <f t="shared" si="296"/>
        <v>15086.12</v>
      </c>
    </row>
    <row r="386" spans="2:41" x14ac:dyDescent="0.2">
      <c r="B386" s="30" t="s">
        <v>52</v>
      </c>
      <c r="C386" s="2">
        <v>96035</v>
      </c>
      <c r="D386" s="2">
        <f>C386/30</f>
        <v>3201.1666666666665</v>
      </c>
      <c r="E386" s="2">
        <v>268</v>
      </c>
      <c r="F386" s="2">
        <v>10</v>
      </c>
      <c r="G386" s="50">
        <v>0.96</v>
      </c>
      <c r="H386" s="2">
        <v>313</v>
      </c>
      <c r="I386" s="2">
        <v>11</v>
      </c>
      <c r="J386" s="50">
        <v>0.96</v>
      </c>
      <c r="K386" s="2">
        <v>633</v>
      </c>
      <c r="L386" s="2">
        <v>34</v>
      </c>
      <c r="M386" s="50">
        <v>0.95</v>
      </c>
      <c r="N386" s="3">
        <v>186.3</v>
      </c>
      <c r="O386" s="3">
        <v>17.3</v>
      </c>
      <c r="P386" s="41">
        <v>7.4349999999999996</v>
      </c>
      <c r="Q386" s="41">
        <v>7.8630000000000004</v>
      </c>
      <c r="R386" s="2">
        <v>2624.0830000000001</v>
      </c>
      <c r="S386" s="2">
        <v>2262.9169999999999</v>
      </c>
      <c r="T386" s="46">
        <v>91.9</v>
      </c>
      <c r="U386" s="46">
        <v>4.8</v>
      </c>
      <c r="V386" s="2">
        <v>100.7</v>
      </c>
      <c r="W386" s="46">
        <v>8.5</v>
      </c>
      <c r="X386" s="48">
        <f t="shared" si="288"/>
        <v>0.91559086395233369</v>
      </c>
      <c r="Y386" s="46">
        <v>9.9</v>
      </c>
      <c r="Z386" s="46">
        <v>1.1000000000000001</v>
      </c>
      <c r="AA386" s="48">
        <f t="shared" si="289"/>
        <v>0.88888888888888884</v>
      </c>
      <c r="AB386" s="41">
        <v>7.63</v>
      </c>
      <c r="AC386" s="39">
        <v>46</v>
      </c>
      <c r="AD386" s="39">
        <v>406</v>
      </c>
      <c r="AE386" s="2">
        <v>7325</v>
      </c>
      <c r="AF386" s="2">
        <v>47486</v>
      </c>
      <c r="AG386" s="2">
        <f t="shared" si="286"/>
        <v>54811</v>
      </c>
      <c r="AH386" s="3">
        <f t="shared" si="287"/>
        <v>0.57073983443536214</v>
      </c>
      <c r="AI386" s="3">
        <f t="shared" si="290"/>
        <v>7.6274275003904823E-2</v>
      </c>
      <c r="AJ386" s="76">
        <f t="shared" si="291"/>
        <v>0.58203030303030301</v>
      </c>
      <c r="AK386" s="77">
        <f t="shared" si="292"/>
        <v>857.91266666666661</v>
      </c>
      <c r="AL386" s="78">
        <f t="shared" si="293"/>
        <v>0.51994707070707069</v>
      </c>
      <c r="AM386" s="79">
        <f t="shared" si="294"/>
        <v>1001.9651666666666</v>
      </c>
      <c r="AN386" s="78">
        <f t="shared" si="295"/>
        <v>0.60725161616161616</v>
      </c>
      <c r="AO386" s="103">
        <f t="shared" si="296"/>
        <v>13359.535555555554</v>
      </c>
    </row>
    <row r="387" spans="2:41" ht="13.5" thickBot="1" x14ac:dyDescent="0.25">
      <c r="B387" s="32" t="s">
        <v>53</v>
      </c>
      <c r="C387" s="2">
        <v>119322</v>
      </c>
      <c r="D387" s="2">
        <v>3849</v>
      </c>
      <c r="E387" s="2">
        <v>289</v>
      </c>
      <c r="F387" s="2">
        <v>10</v>
      </c>
      <c r="G387" s="50">
        <v>0.97</v>
      </c>
      <c r="H387" s="2">
        <v>319</v>
      </c>
      <c r="I387" s="2">
        <v>10</v>
      </c>
      <c r="J387" s="50">
        <v>0.97</v>
      </c>
      <c r="K387" s="2">
        <v>672</v>
      </c>
      <c r="L387" s="2">
        <v>25</v>
      </c>
      <c r="M387" s="50">
        <v>0.96</v>
      </c>
      <c r="N387" s="3">
        <v>27.64</v>
      </c>
      <c r="O387" s="3">
        <v>17.100000000000001</v>
      </c>
      <c r="P387" s="41">
        <v>7.8179999999999996</v>
      </c>
      <c r="Q387" s="41">
        <v>7.8170000000000002</v>
      </c>
      <c r="R387" s="2">
        <v>2695.1109999999999</v>
      </c>
      <c r="S387" s="2">
        <v>2122.8890000000001</v>
      </c>
      <c r="T387" s="46">
        <v>81.900000000000006</v>
      </c>
      <c r="U387" s="46">
        <v>3</v>
      </c>
      <c r="V387" s="2">
        <v>87.9</v>
      </c>
      <c r="W387" s="46">
        <v>7.4</v>
      </c>
      <c r="X387" s="48">
        <f t="shared" si="288"/>
        <v>0.91581342434584756</v>
      </c>
      <c r="Y387" s="46">
        <v>9.5</v>
      </c>
      <c r="Z387" s="46">
        <v>1</v>
      </c>
      <c r="AA387" s="48">
        <f t="shared" si="289"/>
        <v>0.89473684210526316</v>
      </c>
      <c r="AB387" s="41">
        <v>8.56</v>
      </c>
      <c r="AC387" s="40">
        <v>35</v>
      </c>
      <c r="AD387" s="40">
        <v>284.2</v>
      </c>
      <c r="AE387" s="2">
        <v>9774</v>
      </c>
      <c r="AF387" s="2">
        <v>47917</v>
      </c>
      <c r="AG387" s="2">
        <f t="shared" si="286"/>
        <v>57691</v>
      </c>
      <c r="AH387" s="3">
        <f t="shared" si="287"/>
        <v>0.48349005212785573</v>
      </c>
      <c r="AI387" s="3">
        <f t="shared" si="290"/>
        <v>8.1912807361592996E-2</v>
      </c>
      <c r="AJ387" s="76">
        <f t="shared" si="291"/>
        <v>0.69981818181818178</v>
      </c>
      <c r="AK387" s="77">
        <f t="shared" si="292"/>
        <v>1112.3610000000001</v>
      </c>
      <c r="AL387" s="78">
        <f t="shared" si="293"/>
        <v>0.67415818181818188</v>
      </c>
      <c r="AM387" s="79">
        <f t="shared" si="294"/>
        <v>1227.8309999999999</v>
      </c>
      <c r="AN387" s="78">
        <f t="shared" si="295"/>
        <v>0.74413999999999991</v>
      </c>
      <c r="AO387" s="103">
        <f t="shared" si="296"/>
        <v>16371.08</v>
      </c>
    </row>
    <row r="388" spans="2:41" ht="13.5" thickTop="1" x14ac:dyDescent="0.2">
      <c r="B388" s="98" t="s">
        <v>135</v>
      </c>
      <c r="C388" s="45">
        <f>SUM(C376:C387)</f>
        <v>1407919</v>
      </c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45">
        <f>SUM(N376:N387)</f>
        <v>1836.5200000000004</v>
      </c>
      <c r="O388" s="6"/>
      <c r="P388" s="35"/>
      <c r="Q388" s="35"/>
      <c r="R388" s="35"/>
      <c r="S388" s="35"/>
      <c r="T388" s="6"/>
      <c r="U388" s="6"/>
      <c r="V388" s="53"/>
      <c r="W388" s="53"/>
      <c r="X388" s="53"/>
      <c r="Y388" s="6"/>
      <c r="Z388" s="6"/>
      <c r="AA388" s="53"/>
      <c r="AB388" s="35"/>
      <c r="AC388" s="45">
        <f>SUM(AC376:AC387)</f>
        <v>595</v>
      </c>
      <c r="AD388" s="45">
        <f>SUM(AD376:AD387)</f>
        <v>5127.5</v>
      </c>
      <c r="AE388" s="45">
        <f t="shared" ref="AE388:AI388" si="297">SUM(AE376:AE387)</f>
        <v>110487</v>
      </c>
      <c r="AF388" s="45">
        <f t="shared" si="297"/>
        <v>594315</v>
      </c>
      <c r="AG388" s="45">
        <f t="shared" si="297"/>
        <v>704802</v>
      </c>
      <c r="AH388" s="35">
        <f t="shared" si="297"/>
        <v>6.0607789466313973</v>
      </c>
      <c r="AI388" s="35">
        <f t="shared" si="297"/>
        <v>0.9422960278411413</v>
      </c>
      <c r="AJ388" s="80"/>
      <c r="AK388" s="81"/>
      <c r="AL388" s="82"/>
      <c r="AM388" s="83"/>
      <c r="AN388" s="82"/>
      <c r="AO388" s="104"/>
    </row>
    <row r="389" spans="2:41" ht="13.5" thickBot="1" x14ac:dyDescent="0.25">
      <c r="B389" s="99" t="s">
        <v>136</v>
      </c>
      <c r="C389" s="8">
        <f t="shared" ref="C389:AI389" si="298">AVERAGE(C376:C387)</f>
        <v>117326.58333333333</v>
      </c>
      <c r="D389" s="95">
        <f t="shared" si="298"/>
        <v>3852.8472222222222</v>
      </c>
      <c r="E389" s="95">
        <f t="shared" si="298"/>
        <v>278.25</v>
      </c>
      <c r="F389" s="95">
        <f t="shared" si="298"/>
        <v>8.5</v>
      </c>
      <c r="G389" s="94">
        <f>AVERAGE(G376:G387)</f>
        <v>0.96750000000000014</v>
      </c>
      <c r="H389" s="95">
        <f>AVERAGE(H376:H387)</f>
        <v>307.58333333333331</v>
      </c>
      <c r="I389" s="95">
        <f>AVERAGE(I376:I387)</f>
        <v>8.8333333333333339</v>
      </c>
      <c r="J389" s="94">
        <f>AVERAGE(J376:J387)</f>
        <v>0.9683333333333336</v>
      </c>
      <c r="K389" s="95">
        <f t="shared" si="298"/>
        <v>629.33333333333337</v>
      </c>
      <c r="L389" s="95">
        <f t="shared" si="298"/>
        <v>28.25</v>
      </c>
      <c r="M389" s="94">
        <f>AVERAGE(M376:M387)</f>
        <v>0.95333333333333314</v>
      </c>
      <c r="N389" s="8">
        <f t="shared" si="298"/>
        <v>153.04333333333338</v>
      </c>
      <c r="O389" s="96">
        <f t="shared" si="298"/>
        <v>17.301416666666672</v>
      </c>
      <c r="P389" s="96">
        <f t="shared" si="298"/>
        <v>7.3771666666666667</v>
      </c>
      <c r="Q389" s="96">
        <f t="shared" si="298"/>
        <v>7.730083333333333</v>
      </c>
      <c r="R389" s="96">
        <f t="shared" si="298"/>
        <v>2530.9744999999998</v>
      </c>
      <c r="S389" s="96">
        <f t="shared" si="298"/>
        <v>2113.4231666666669</v>
      </c>
      <c r="T389" s="95">
        <f>AVERAGE(T376:T387)</f>
        <v>77.470833333333331</v>
      </c>
      <c r="U389" s="95">
        <f>AVERAGE(U376:U387)</f>
        <v>4.4210000000000003</v>
      </c>
      <c r="V389" s="97">
        <f t="shared" si="298"/>
        <v>86.52500000000002</v>
      </c>
      <c r="W389" s="97">
        <f t="shared" si="298"/>
        <v>8.25</v>
      </c>
      <c r="X389" s="100">
        <f t="shared" si="298"/>
        <v>0.90436847402176923</v>
      </c>
      <c r="Y389" s="96">
        <f t="shared" si="298"/>
        <v>8.5667500000000008</v>
      </c>
      <c r="Z389" s="96">
        <f t="shared" si="298"/>
        <v>1.3240000000000001</v>
      </c>
      <c r="AA389" s="100">
        <f t="shared" si="298"/>
        <v>0.8441208308838074</v>
      </c>
      <c r="AB389" s="96">
        <f t="shared" si="298"/>
        <v>6.506666666666665</v>
      </c>
      <c r="AC389" s="8"/>
      <c r="AD389" s="8"/>
      <c r="AE389" s="8">
        <f t="shared" si="298"/>
        <v>9207.25</v>
      </c>
      <c r="AF389" s="8">
        <f t="shared" si="298"/>
        <v>49526.25</v>
      </c>
      <c r="AG389" s="8">
        <f t="shared" si="298"/>
        <v>58733.5</v>
      </c>
      <c r="AH389" s="96">
        <f t="shared" si="298"/>
        <v>0.50506491221928307</v>
      </c>
      <c r="AI389" s="96">
        <f t="shared" si="298"/>
        <v>7.8524668986761775E-2</v>
      </c>
      <c r="AJ389" s="84">
        <f t="shared" ref="AJ389" si="299">D389/$D$2</f>
        <v>0.70051767676767673</v>
      </c>
      <c r="AK389" s="85">
        <f t="shared" ref="AK389" si="300">(D389*E389)/1000</f>
        <v>1072.0547395833332</v>
      </c>
      <c r="AL389" s="86">
        <f t="shared" si="293"/>
        <v>0.6497301452020201</v>
      </c>
      <c r="AM389" s="87">
        <f t="shared" ref="AM389" si="301">(D389*H389)/1000</f>
        <v>1185.0715914351852</v>
      </c>
      <c r="AN389" s="86">
        <f t="shared" si="295"/>
        <v>0.71822520693041525</v>
      </c>
      <c r="AO389" s="105">
        <f>AVERAGE(AO376:AO387)</f>
        <v>15752.240185185183</v>
      </c>
    </row>
    <row r="390" spans="2:41" ht="13.5" thickTop="1" x14ac:dyDescent="0.2"/>
    <row r="391" spans="2:41" ht="13.5" thickBot="1" x14ac:dyDescent="0.25"/>
    <row r="392" spans="2:41" ht="13.5" thickTop="1" x14ac:dyDescent="0.2">
      <c r="B392" s="19" t="s">
        <v>5</v>
      </c>
      <c r="C392" s="20" t="s">
        <v>6</v>
      </c>
      <c r="D392" s="20" t="s">
        <v>6</v>
      </c>
      <c r="E392" s="20" t="s">
        <v>7</v>
      </c>
      <c r="F392" s="20" t="s">
        <v>8</v>
      </c>
      <c r="G392" s="42" t="s">
        <v>2</v>
      </c>
      <c r="H392" s="20" t="s">
        <v>9</v>
      </c>
      <c r="I392" s="20" t="s">
        <v>10</v>
      </c>
      <c r="J392" s="42" t="s">
        <v>3</v>
      </c>
      <c r="K392" s="20" t="s">
        <v>11</v>
      </c>
      <c r="L392" s="20" t="s">
        <v>12</v>
      </c>
      <c r="M392" s="42" t="s">
        <v>13</v>
      </c>
      <c r="N392" s="20" t="s">
        <v>137</v>
      </c>
      <c r="O392" s="21" t="s">
        <v>16</v>
      </c>
      <c r="P392" s="20" t="s">
        <v>66</v>
      </c>
      <c r="Q392" s="20" t="s">
        <v>67</v>
      </c>
      <c r="R392" s="20" t="s">
        <v>68</v>
      </c>
      <c r="S392" s="20" t="s">
        <v>69</v>
      </c>
      <c r="T392" s="20" t="s">
        <v>103</v>
      </c>
      <c r="U392" s="20" t="s">
        <v>104</v>
      </c>
      <c r="V392" s="20" t="s">
        <v>105</v>
      </c>
      <c r="W392" s="20" t="s">
        <v>106</v>
      </c>
      <c r="X392" s="91" t="s">
        <v>147</v>
      </c>
      <c r="Y392" s="20" t="s">
        <v>113</v>
      </c>
      <c r="Z392" s="20" t="s">
        <v>114</v>
      </c>
      <c r="AA392" s="91" t="s">
        <v>148</v>
      </c>
      <c r="AB392" s="20" t="s">
        <v>121</v>
      </c>
      <c r="AC392" s="108" t="s">
        <v>56</v>
      </c>
      <c r="AD392" s="109"/>
      <c r="AE392" s="21" t="s">
        <v>70</v>
      </c>
      <c r="AF392" s="21" t="s">
        <v>71</v>
      </c>
      <c r="AG392" s="21" t="s">
        <v>39</v>
      </c>
      <c r="AH392" s="21" t="s">
        <v>14</v>
      </c>
      <c r="AI392" s="21" t="s">
        <v>70</v>
      </c>
      <c r="AJ392" s="68" t="s">
        <v>72</v>
      </c>
      <c r="AK392" s="69" t="s">
        <v>73</v>
      </c>
      <c r="AL392" s="70" t="s">
        <v>74</v>
      </c>
      <c r="AM392" s="71" t="s">
        <v>72</v>
      </c>
      <c r="AN392" s="70" t="s">
        <v>72</v>
      </c>
      <c r="AO392" s="68" t="s">
        <v>156</v>
      </c>
    </row>
    <row r="393" spans="2:41" ht="13.5" thickBot="1" x14ac:dyDescent="0.25">
      <c r="B393" s="15" t="s">
        <v>138</v>
      </c>
      <c r="C393" s="16" t="s">
        <v>18</v>
      </c>
      <c r="D393" s="17" t="s">
        <v>19</v>
      </c>
      <c r="E393" s="16" t="s">
        <v>20</v>
      </c>
      <c r="F393" s="16" t="s">
        <v>20</v>
      </c>
      <c r="G393" s="43" t="s">
        <v>21</v>
      </c>
      <c r="H393" s="16" t="s">
        <v>20</v>
      </c>
      <c r="I393" s="16" t="s">
        <v>20</v>
      </c>
      <c r="J393" s="43" t="s">
        <v>21</v>
      </c>
      <c r="K393" s="16" t="s">
        <v>20</v>
      </c>
      <c r="L393" s="16" t="s">
        <v>20</v>
      </c>
      <c r="M393" s="43" t="s">
        <v>21</v>
      </c>
      <c r="N393" s="16" t="s">
        <v>23</v>
      </c>
      <c r="O393" s="18" t="s">
        <v>24</v>
      </c>
      <c r="P393" s="16"/>
      <c r="Q393" s="16"/>
      <c r="R393" s="16"/>
      <c r="S393" s="16"/>
      <c r="T393" s="16"/>
      <c r="U393" s="16"/>
      <c r="V393" s="16"/>
      <c r="W393" s="16"/>
      <c r="X393" s="92" t="s">
        <v>150</v>
      </c>
      <c r="Y393" s="16"/>
      <c r="Z393" s="16"/>
      <c r="AA393" s="92" t="s">
        <v>150</v>
      </c>
      <c r="AB393" s="16"/>
      <c r="AC393" s="37" t="s">
        <v>58</v>
      </c>
      <c r="AD393" s="37" t="s">
        <v>59</v>
      </c>
      <c r="AE393" s="17" t="s">
        <v>41</v>
      </c>
      <c r="AF393" s="17" t="s">
        <v>41</v>
      </c>
      <c r="AG393" s="17" t="s">
        <v>41</v>
      </c>
      <c r="AH393" s="17" t="s">
        <v>22</v>
      </c>
      <c r="AI393" s="17" t="s">
        <v>22</v>
      </c>
      <c r="AJ393" s="72" t="s">
        <v>6</v>
      </c>
      <c r="AK393" s="73" t="s">
        <v>76</v>
      </c>
      <c r="AL393" s="74" t="s">
        <v>77</v>
      </c>
      <c r="AM393" s="75" t="s">
        <v>78</v>
      </c>
      <c r="AN393" s="74" t="s">
        <v>79</v>
      </c>
      <c r="AO393" s="72" t="s">
        <v>157</v>
      </c>
    </row>
    <row r="394" spans="2:41" ht="13.5" thickTop="1" x14ac:dyDescent="0.2">
      <c r="B394" s="1" t="s">
        <v>42</v>
      </c>
      <c r="C394" s="2">
        <v>133000</v>
      </c>
      <c r="D394" s="2">
        <v>4290</v>
      </c>
      <c r="E394" s="2">
        <v>241</v>
      </c>
      <c r="F394" s="2">
        <v>7</v>
      </c>
      <c r="G394" s="50">
        <v>0.97</v>
      </c>
      <c r="H394" s="2">
        <v>240</v>
      </c>
      <c r="I394" s="2">
        <v>7</v>
      </c>
      <c r="J394" s="50">
        <v>0.97</v>
      </c>
      <c r="K394" s="2">
        <v>540</v>
      </c>
      <c r="L394" s="2">
        <v>21</v>
      </c>
      <c r="M394" s="50">
        <v>0.96</v>
      </c>
      <c r="N394" s="4">
        <v>99</v>
      </c>
      <c r="O394" s="3">
        <v>17.8</v>
      </c>
      <c r="P394" s="41">
        <v>7.702</v>
      </c>
      <c r="Q394" s="41">
        <v>7.6319999999999997</v>
      </c>
      <c r="R394" s="2">
        <v>2213.364</v>
      </c>
      <c r="S394" s="2">
        <v>1840.0909999999999</v>
      </c>
      <c r="T394" s="46">
        <v>61.7</v>
      </c>
      <c r="U394" s="46">
        <v>1.9</v>
      </c>
      <c r="V394" s="52">
        <v>69</v>
      </c>
      <c r="W394" s="52">
        <v>5.3</v>
      </c>
      <c r="X394" s="48">
        <f>1-W394/V394</f>
        <v>0.92318840579710149</v>
      </c>
      <c r="Y394" s="46">
        <v>7.1</v>
      </c>
      <c r="Z394" s="46">
        <v>1.1000000000000001</v>
      </c>
      <c r="AA394" s="48">
        <f>1-Z394/Y394</f>
        <v>0.84507042253521125</v>
      </c>
      <c r="AB394" s="41">
        <v>8.8800000000000008</v>
      </c>
      <c r="AC394" s="38">
        <v>48</v>
      </c>
      <c r="AD394" s="38">
        <v>420.5</v>
      </c>
      <c r="AE394" s="2">
        <v>9723</v>
      </c>
      <c r="AF394" s="2">
        <v>53084</v>
      </c>
      <c r="AG394" s="2">
        <f t="shared" ref="AG394:AG405" si="302">AE394+AF394</f>
        <v>62807</v>
      </c>
      <c r="AH394" s="3">
        <f t="shared" ref="AH394:AH405" si="303">AF394/C394</f>
        <v>0.39912781954887216</v>
      </c>
      <c r="AI394" s="3">
        <f>AE394/C394</f>
        <v>7.3105263157894743E-2</v>
      </c>
      <c r="AJ394" s="76">
        <f>D394/$D$2</f>
        <v>0.78</v>
      </c>
      <c r="AK394" s="77">
        <f>(D394*E394)/1000</f>
        <v>1033.8900000000001</v>
      </c>
      <c r="AL394" s="78">
        <f>(AK394)/$F$3</f>
        <v>0.62660000000000005</v>
      </c>
      <c r="AM394" s="79">
        <f>(D394*H394)/1000</f>
        <v>1029.5999999999999</v>
      </c>
      <c r="AN394" s="78">
        <f>(AM394)/$H$3</f>
        <v>0.624</v>
      </c>
      <c r="AO394" s="103">
        <f>(0.8*D394*H394)/60</f>
        <v>13728</v>
      </c>
    </row>
    <row r="395" spans="2:41" x14ac:dyDescent="0.2">
      <c r="B395" s="1" t="s">
        <v>43</v>
      </c>
      <c r="C395" s="2">
        <v>173504</v>
      </c>
      <c r="D395" s="2">
        <v>5983</v>
      </c>
      <c r="E395" s="2">
        <v>249</v>
      </c>
      <c r="F395" s="2">
        <v>7</v>
      </c>
      <c r="G395" s="50">
        <v>0.97</v>
      </c>
      <c r="H395" s="2">
        <v>222</v>
      </c>
      <c r="I395" s="2">
        <v>8</v>
      </c>
      <c r="J395" s="50">
        <v>0.97</v>
      </c>
      <c r="K395" s="2">
        <v>482</v>
      </c>
      <c r="L395" s="2">
        <v>22</v>
      </c>
      <c r="M395" s="50">
        <v>0.96</v>
      </c>
      <c r="N395" s="3">
        <v>95</v>
      </c>
      <c r="O395" s="3">
        <v>19</v>
      </c>
      <c r="P395" s="41">
        <v>7.6479999999999997</v>
      </c>
      <c r="Q395" s="41">
        <v>7.7240000000000002</v>
      </c>
      <c r="R395" s="2">
        <v>2348.8330000000001</v>
      </c>
      <c r="S395" s="2">
        <v>2107.5</v>
      </c>
      <c r="T395" s="46">
        <v>58.6</v>
      </c>
      <c r="U395" s="46">
        <v>4.2</v>
      </c>
      <c r="V395" s="52">
        <v>66.7</v>
      </c>
      <c r="W395" s="52">
        <v>7.5</v>
      </c>
      <c r="X395" s="48">
        <f t="shared" ref="X395:X405" si="304">1-W395/V395</f>
        <v>0.88755622188905547</v>
      </c>
      <c r="Y395" s="46">
        <v>6.7</v>
      </c>
      <c r="Z395" s="46">
        <v>1.3</v>
      </c>
      <c r="AA395" s="48">
        <f t="shared" ref="AA395:AA405" si="305">1-Z395/Y395</f>
        <v>0.80597014925373134</v>
      </c>
      <c r="AB395" s="41">
        <v>4.71</v>
      </c>
      <c r="AC395" s="39">
        <v>40</v>
      </c>
      <c r="AD395" s="39">
        <v>299</v>
      </c>
      <c r="AE395" s="2">
        <v>12957</v>
      </c>
      <c r="AF395" s="2">
        <v>48778</v>
      </c>
      <c r="AG395" s="2">
        <f t="shared" si="302"/>
        <v>61735</v>
      </c>
      <c r="AH395" s="3">
        <f t="shared" si="303"/>
        <v>0.28113472888233126</v>
      </c>
      <c r="AI395" s="3">
        <f t="shared" ref="AI395:AI405" si="306">AE395/C395</f>
        <v>7.4678393581704167E-2</v>
      </c>
      <c r="AJ395" s="76">
        <f t="shared" ref="AJ395:AJ405" si="307">D395/$D$2</f>
        <v>1.0878181818181818</v>
      </c>
      <c r="AK395" s="77">
        <f t="shared" ref="AK395:AK405" si="308">(D395*E395)/1000</f>
        <v>1489.7670000000001</v>
      </c>
      <c r="AL395" s="78">
        <f t="shared" ref="AL395:AL407" si="309">(AK395)/$F$3</f>
        <v>0.90288909090909097</v>
      </c>
      <c r="AM395" s="79">
        <f t="shared" ref="AM395:AM405" si="310">(D395*H395)/1000</f>
        <v>1328.2260000000001</v>
      </c>
      <c r="AN395" s="78">
        <f t="shared" ref="AN395:AN407" si="311">(AM395)/$H$3</f>
        <v>0.80498545454545456</v>
      </c>
      <c r="AO395" s="103">
        <f t="shared" ref="AO395:AO405" si="312">(0.8*D395*H395)/60</f>
        <v>17709.68</v>
      </c>
    </row>
    <row r="396" spans="2:41" x14ac:dyDescent="0.2">
      <c r="B396" s="1" t="s">
        <v>44</v>
      </c>
      <c r="C396" s="2">
        <v>138626</v>
      </c>
      <c r="D396" s="2">
        <v>4472</v>
      </c>
      <c r="E396" s="2">
        <v>331</v>
      </c>
      <c r="F396" s="2">
        <v>14</v>
      </c>
      <c r="G396" s="50">
        <v>0.96</v>
      </c>
      <c r="H396" s="2">
        <v>300</v>
      </c>
      <c r="I396" s="2">
        <v>11</v>
      </c>
      <c r="J396" s="50">
        <v>0.96</v>
      </c>
      <c r="K396" s="2">
        <v>638</v>
      </c>
      <c r="L396" s="2">
        <v>34</v>
      </c>
      <c r="M396" s="50">
        <v>0.95</v>
      </c>
      <c r="N396" s="3">
        <v>154.88999999999999</v>
      </c>
      <c r="O396" s="3">
        <v>18.600000000000001</v>
      </c>
      <c r="P396" s="41">
        <v>8</v>
      </c>
      <c r="Q396" s="41">
        <v>8</v>
      </c>
      <c r="R396" s="2">
        <v>2331</v>
      </c>
      <c r="S396" s="2">
        <v>2057</v>
      </c>
      <c r="T396" s="46">
        <v>76.5</v>
      </c>
      <c r="U396" s="46">
        <v>4.9000000000000004</v>
      </c>
      <c r="V396" s="52">
        <v>86.9</v>
      </c>
      <c r="W396" s="52">
        <v>6.8</v>
      </c>
      <c r="X396" s="48">
        <f t="shared" si="304"/>
        <v>0.92174913693901039</v>
      </c>
      <c r="Y396" s="46">
        <v>9.3000000000000007</v>
      </c>
      <c r="Z396" s="46">
        <v>1</v>
      </c>
      <c r="AA396" s="48">
        <f t="shared" si="305"/>
        <v>0.89247311827956988</v>
      </c>
      <c r="AB396" s="41">
        <v>4.74</v>
      </c>
      <c r="AC396" s="39">
        <v>63</v>
      </c>
      <c r="AD396" s="39">
        <v>542.70000000000005</v>
      </c>
      <c r="AE396" s="2">
        <v>10586</v>
      </c>
      <c r="AF396" s="2">
        <v>57884</v>
      </c>
      <c r="AG396" s="2">
        <f t="shared" si="302"/>
        <v>68470</v>
      </c>
      <c r="AH396" s="3">
        <f t="shared" si="303"/>
        <v>0.41755514838486285</v>
      </c>
      <c r="AI396" s="3">
        <f t="shared" si="306"/>
        <v>7.6363741289512788E-2</v>
      </c>
      <c r="AJ396" s="76">
        <f t="shared" si="307"/>
        <v>0.81309090909090909</v>
      </c>
      <c r="AK396" s="77">
        <f t="shared" si="308"/>
        <v>1480.232</v>
      </c>
      <c r="AL396" s="78">
        <f t="shared" si="309"/>
        <v>0.89711030303030304</v>
      </c>
      <c r="AM396" s="79">
        <f t="shared" si="310"/>
        <v>1341.6</v>
      </c>
      <c r="AN396" s="78">
        <f t="shared" si="311"/>
        <v>0.81309090909090909</v>
      </c>
      <c r="AO396" s="103">
        <f t="shared" si="312"/>
        <v>17888</v>
      </c>
    </row>
    <row r="397" spans="2:41" x14ac:dyDescent="0.2">
      <c r="B397" s="1" t="s">
        <v>45</v>
      </c>
      <c r="C397" s="2">
        <v>327033</v>
      </c>
      <c r="D397" s="2">
        <v>10901</v>
      </c>
      <c r="E397" s="2">
        <v>90</v>
      </c>
      <c r="F397" s="2">
        <v>12</v>
      </c>
      <c r="G397" s="50">
        <v>0.86</v>
      </c>
      <c r="H397" s="2">
        <v>86</v>
      </c>
      <c r="I397" s="2">
        <v>8</v>
      </c>
      <c r="J397" s="50">
        <v>0.91</v>
      </c>
      <c r="K397" s="2">
        <v>190</v>
      </c>
      <c r="L397" s="2">
        <v>23</v>
      </c>
      <c r="M397" s="50">
        <v>0.88</v>
      </c>
      <c r="N397" s="3">
        <v>156.58000000000001</v>
      </c>
      <c r="O397" s="3">
        <v>17.466999999999999</v>
      </c>
      <c r="P397" s="41">
        <v>7.4210000000000003</v>
      </c>
      <c r="Q397" s="41">
        <v>7.8040000000000003</v>
      </c>
      <c r="R397" s="2">
        <v>2262</v>
      </c>
      <c r="S397" s="2">
        <v>2095.625</v>
      </c>
      <c r="T397" s="46">
        <v>17.100000000000001</v>
      </c>
      <c r="U397" s="46">
        <v>1.7</v>
      </c>
      <c r="V397" s="52">
        <v>23.4</v>
      </c>
      <c r="W397" s="52">
        <v>5.2</v>
      </c>
      <c r="X397" s="48">
        <f t="shared" si="304"/>
        <v>0.77777777777777779</v>
      </c>
      <c r="Y397" s="46">
        <v>3.5</v>
      </c>
      <c r="Z397" s="46">
        <v>1.1000000000000001</v>
      </c>
      <c r="AA397" s="48">
        <f t="shared" si="305"/>
        <v>0.68571428571428572</v>
      </c>
      <c r="AB397" s="41">
        <v>3.98</v>
      </c>
      <c r="AC397" s="39">
        <v>56</v>
      </c>
      <c r="AD397" s="39">
        <v>416</v>
      </c>
      <c r="AE397" s="2">
        <v>26177</v>
      </c>
      <c r="AF397" s="2">
        <v>43901</v>
      </c>
      <c r="AG397" s="2">
        <f t="shared" si="302"/>
        <v>70078</v>
      </c>
      <c r="AH397" s="3">
        <f t="shared" si="303"/>
        <v>0.13424027544620878</v>
      </c>
      <c r="AI397" s="3">
        <f t="shared" si="306"/>
        <v>8.0043909941810154E-2</v>
      </c>
      <c r="AJ397" s="76">
        <f t="shared" si="307"/>
        <v>1.982</v>
      </c>
      <c r="AK397" s="77">
        <f t="shared" si="308"/>
        <v>981.09</v>
      </c>
      <c r="AL397" s="78">
        <f t="shared" si="309"/>
        <v>0.59460000000000002</v>
      </c>
      <c r="AM397" s="79">
        <f t="shared" si="310"/>
        <v>937.48599999999999</v>
      </c>
      <c r="AN397" s="78">
        <f t="shared" si="311"/>
        <v>0.56817333333333331</v>
      </c>
      <c r="AO397" s="103">
        <f t="shared" si="312"/>
        <v>12499.813333333334</v>
      </c>
    </row>
    <row r="398" spans="2:41" x14ac:dyDescent="0.2">
      <c r="B398" s="1" t="s">
        <v>46</v>
      </c>
      <c r="C398" s="2">
        <v>366417</v>
      </c>
      <c r="D398" s="2">
        <v>11820</v>
      </c>
      <c r="E398" s="2">
        <v>91</v>
      </c>
      <c r="F398" s="2">
        <v>11</v>
      </c>
      <c r="G398" s="50">
        <v>0.88</v>
      </c>
      <c r="H398" s="2">
        <v>70</v>
      </c>
      <c r="I398" s="2">
        <v>9</v>
      </c>
      <c r="J398" s="50">
        <v>0.88</v>
      </c>
      <c r="K398" s="2">
        <v>137</v>
      </c>
      <c r="L398" s="2">
        <v>23</v>
      </c>
      <c r="M398" s="50">
        <v>0.83</v>
      </c>
      <c r="N398" s="3">
        <v>126</v>
      </c>
      <c r="O398" s="3">
        <v>17.8</v>
      </c>
      <c r="P398" s="41">
        <v>7.4580000000000002</v>
      </c>
      <c r="Q398" s="41">
        <v>7.7249999999999996</v>
      </c>
      <c r="R398" s="2">
        <v>2605.4169999999999</v>
      </c>
      <c r="S398" s="2">
        <v>2451.6669999999999</v>
      </c>
      <c r="T398" s="46">
        <v>25</v>
      </c>
      <c r="U398" s="46">
        <v>2</v>
      </c>
      <c r="V398" s="52">
        <v>32.200000000000003</v>
      </c>
      <c r="W398" s="52">
        <v>5.6</v>
      </c>
      <c r="X398" s="48">
        <f t="shared" si="304"/>
        <v>0.82608695652173914</v>
      </c>
      <c r="Y398" s="46">
        <v>2.6</v>
      </c>
      <c r="Z398" s="46">
        <v>1.1000000000000001</v>
      </c>
      <c r="AA398" s="48">
        <f t="shared" si="305"/>
        <v>0.57692307692307687</v>
      </c>
      <c r="AB398" s="41">
        <v>4.25</v>
      </c>
      <c r="AC398" s="39">
        <v>51</v>
      </c>
      <c r="AD398" s="39">
        <v>364</v>
      </c>
      <c r="AE398" s="2">
        <v>34012</v>
      </c>
      <c r="AF398" s="2">
        <v>36733</v>
      </c>
      <c r="AG398" s="2">
        <f t="shared" si="302"/>
        <v>70745</v>
      </c>
      <c r="AH398" s="3">
        <f t="shared" si="303"/>
        <v>0.10024916966188796</v>
      </c>
      <c r="AI398" s="3">
        <f t="shared" si="306"/>
        <v>9.2823204163562281E-2</v>
      </c>
      <c r="AJ398" s="76">
        <f t="shared" si="307"/>
        <v>2.1490909090909089</v>
      </c>
      <c r="AK398" s="77">
        <f t="shared" si="308"/>
        <v>1075.6199999999999</v>
      </c>
      <c r="AL398" s="78">
        <f t="shared" si="309"/>
        <v>0.65189090909090908</v>
      </c>
      <c r="AM398" s="79">
        <f t="shared" si="310"/>
        <v>827.4</v>
      </c>
      <c r="AN398" s="78">
        <f t="shared" si="311"/>
        <v>0.50145454545454549</v>
      </c>
      <c r="AO398" s="103">
        <f t="shared" si="312"/>
        <v>11032</v>
      </c>
    </row>
    <row r="399" spans="2:41" x14ac:dyDescent="0.2">
      <c r="B399" s="1" t="s">
        <v>47</v>
      </c>
      <c r="C399" s="2">
        <v>341046</v>
      </c>
      <c r="D399" s="2">
        <v>11368</v>
      </c>
      <c r="E399" s="2">
        <v>201</v>
      </c>
      <c r="F399" s="2">
        <v>8</v>
      </c>
      <c r="G399" s="50">
        <v>0.96</v>
      </c>
      <c r="H399" s="2">
        <v>140</v>
      </c>
      <c r="I399" s="2">
        <v>7</v>
      </c>
      <c r="J399" s="50">
        <v>0.95</v>
      </c>
      <c r="K399" s="2">
        <v>305</v>
      </c>
      <c r="L399" s="2">
        <v>18</v>
      </c>
      <c r="M399" s="50">
        <v>0.94</v>
      </c>
      <c r="N399" s="3">
        <v>175</v>
      </c>
      <c r="O399" s="3">
        <v>18.5</v>
      </c>
      <c r="P399" s="41">
        <v>7.1959999999999997</v>
      </c>
      <c r="Q399" s="41">
        <v>7.657</v>
      </c>
      <c r="R399" s="2">
        <v>2739</v>
      </c>
      <c r="S399" s="2">
        <v>2585</v>
      </c>
      <c r="T399" s="46">
        <v>23.2</v>
      </c>
      <c r="U399" s="46">
        <v>6.1</v>
      </c>
      <c r="V399" s="52">
        <v>27.1</v>
      </c>
      <c r="W399" s="52">
        <v>8.3000000000000007</v>
      </c>
      <c r="X399" s="48">
        <f t="shared" si="304"/>
        <v>0.69372693726937262</v>
      </c>
      <c r="Y399" s="46">
        <v>3.2</v>
      </c>
      <c r="Z399" s="46">
        <v>1.2</v>
      </c>
      <c r="AA399" s="48">
        <f t="shared" si="305"/>
        <v>0.625</v>
      </c>
      <c r="AB399" s="41">
        <v>4.2300000000000004</v>
      </c>
      <c r="AC399" s="39">
        <v>51</v>
      </c>
      <c r="AD399" s="39">
        <v>449.5</v>
      </c>
      <c r="AE399" s="2">
        <v>30371</v>
      </c>
      <c r="AF399" s="2">
        <v>37042</v>
      </c>
      <c r="AG399" s="2">
        <f t="shared" si="302"/>
        <v>67413</v>
      </c>
      <c r="AH399" s="3">
        <f t="shared" si="303"/>
        <v>0.10861291438691555</v>
      </c>
      <c r="AI399" s="3">
        <f t="shared" si="306"/>
        <v>8.905250318138902E-2</v>
      </c>
      <c r="AJ399" s="76">
        <f t="shared" si="307"/>
        <v>2.0669090909090908</v>
      </c>
      <c r="AK399" s="77">
        <f t="shared" si="308"/>
        <v>2284.9679999999998</v>
      </c>
      <c r="AL399" s="78">
        <f t="shared" si="309"/>
        <v>1.3848290909090908</v>
      </c>
      <c r="AM399" s="79">
        <f t="shared" si="310"/>
        <v>1591.52</v>
      </c>
      <c r="AN399" s="78">
        <f t="shared" si="311"/>
        <v>0.96455757575757572</v>
      </c>
      <c r="AO399" s="103">
        <f t="shared" si="312"/>
        <v>21220.266666666666</v>
      </c>
    </row>
    <row r="400" spans="2:41" x14ac:dyDescent="0.2">
      <c r="B400" s="1" t="s">
        <v>48</v>
      </c>
      <c r="C400" s="2">
        <v>220988</v>
      </c>
      <c r="D400" s="2">
        <v>7129</v>
      </c>
      <c r="E400" s="2">
        <v>133</v>
      </c>
      <c r="F400" s="2">
        <v>10</v>
      </c>
      <c r="G400" s="50">
        <v>0.93</v>
      </c>
      <c r="H400" s="2">
        <v>141</v>
      </c>
      <c r="I400" s="2">
        <v>9</v>
      </c>
      <c r="J400" s="50">
        <v>0.94</v>
      </c>
      <c r="K400" s="2">
        <v>287</v>
      </c>
      <c r="L400" s="2">
        <v>21</v>
      </c>
      <c r="M400" s="50">
        <v>0.93</v>
      </c>
      <c r="N400" s="3">
        <v>159</v>
      </c>
      <c r="O400" s="3">
        <v>18.399999999999999</v>
      </c>
      <c r="P400" s="41">
        <v>7.2389999999999999</v>
      </c>
      <c r="Q400" s="41">
        <v>7.84</v>
      </c>
      <c r="R400" s="2">
        <v>2680.125</v>
      </c>
      <c r="S400" s="2">
        <v>2704</v>
      </c>
      <c r="T400" s="46">
        <v>19.899999999999999</v>
      </c>
      <c r="U400" s="46">
        <v>5.8</v>
      </c>
      <c r="V400" s="52">
        <v>27.7</v>
      </c>
      <c r="W400" s="52">
        <v>8.5</v>
      </c>
      <c r="X400" s="48">
        <f t="shared" si="304"/>
        <v>0.69314079422382668</v>
      </c>
      <c r="Y400" s="46">
        <v>3.7</v>
      </c>
      <c r="Z400" s="46">
        <v>1</v>
      </c>
      <c r="AA400" s="48">
        <f t="shared" si="305"/>
        <v>0.72972972972972983</v>
      </c>
      <c r="AB400" s="41">
        <v>4.0199999999999996</v>
      </c>
      <c r="AC400" s="47">
        <v>94</v>
      </c>
      <c r="AD400" s="47">
        <v>836</v>
      </c>
      <c r="AE400" s="2">
        <v>18010</v>
      </c>
      <c r="AF400" s="2">
        <v>44927</v>
      </c>
      <c r="AG400" s="2">
        <f t="shared" si="302"/>
        <v>62937</v>
      </c>
      <c r="AH400" s="3">
        <f t="shared" si="303"/>
        <v>0.20330063170850907</v>
      </c>
      <c r="AI400" s="3">
        <f t="shared" si="306"/>
        <v>8.1497637880789911E-2</v>
      </c>
      <c r="AJ400" s="76">
        <f t="shared" si="307"/>
        <v>1.2961818181818181</v>
      </c>
      <c r="AK400" s="77">
        <f t="shared" si="308"/>
        <v>948.15700000000004</v>
      </c>
      <c r="AL400" s="78">
        <f t="shared" si="309"/>
        <v>0.57464060606060607</v>
      </c>
      <c r="AM400" s="79">
        <f t="shared" si="310"/>
        <v>1005.189</v>
      </c>
      <c r="AN400" s="78">
        <f t="shared" si="311"/>
        <v>0.60920545454545449</v>
      </c>
      <c r="AO400" s="103">
        <f t="shared" si="312"/>
        <v>13402.52</v>
      </c>
    </row>
    <row r="401" spans="2:41" x14ac:dyDescent="0.2">
      <c r="B401" s="1" t="s">
        <v>49</v>
      </c>
      <c r="C401" s="2">
        <v>131907</v>
      </c>
      <c r="D401" s="2">
        <v>4255</v>
      </c>
      <c r="E401" s="2">
        <v>156</v>
      </c>
      <c r="F401" s="2">
        <v>9</v>
      </c>
      <c r="G401" s="50">
        <v>0.94</v>
      </c>
      <c r="H401" s="2">
        <v>163</v>
      </c>
      <c r="I401" s="2">
        <v>10</v>
      </c>
      <c r="J401" s="50">
        <v>0.94</v>
      </c>
      <c r="K401" s="2">
        <v>328</v>
      </c>
      <c r="L401" s="2">
        <v>30</v>
      </c>
      <c r="M401" s="50">
        <v>0.91</v>
      </c>
      <c r="N401" s="51">
        <v>152</v>
      </c>
      <c r="O401" s="51">
        <v>18.21</v>
      </c>
      <c r="P401" s="41">
        <v>7.3040000000000003</v>
      </c>
      <c r="Q401" s="41">
        <v>7.851</v>
      </c>
      <c r="R401" s="2">
        <v>2521.3000000000002</v>
      </c>
      <c r="S401" s="2">
        <v>2446.4</v>
      </c>
      <c r="T401" s="46">
        <v>32.9</v>
      </c>
      <c r="U401" s="46">
        <v>11</v>
      </c>
      <c r="V401" s="52">
        <v>42.5</v>
      </c>
      <c r="W401" s="52">
        <v>14.6</v>
      </c>
      <c r="X401" s="48">
        <f t="shared" si="304"/>
        <v>0.65647058823529414</v>
      </c>
      <c r="Y401" s="46">
        <v>5</v>
      </c>
      <c r="Z401" s="46">
        <v>1.3</v>
      </c>
      <c r="AA401" s="48">
        <f t="shared" si="305"/>
        <v>0.74</v>
      </c>
      <c r="AB401" s="41">
        <v>4.2300000000000004</v>
      </c>
      <c r="AC401" s="39">
        <v>66</v>
      </c>
      <c r="AD401" s="39">
        <v>527.5</v>
      </c>
      <c r="AE401" s="2">
        <v>10435</v>
      </c>
      <c r="AF401" s="2">
        <v>41000</v>
      </c>
      <c r="AG401" s="2">
        <f t="shared" si="302"/>
        <v>51435</v>
      </c>
      <c r="AH401" s="3">
        <f t="shared" si="303"/>
        <v>0.31082505098288948</v>
      </c>
      <c r="AI401" s="3">
        <f t="shared" si="306"/>
        <v>7.9108766024547597E-2</v>
      </c>
      <c r="AJ401" s="76">
        <f t="shared" si="307"/>
        <v>0.77363636363636368</v>
      </c>
      <c r="AK401" s="77">
        <f t="shared" si="308"/>
        <v>663.78</v>
      </c>
      <c r="AL401" s="78">
        <f t="shared" si="309"/>
        <v>0.40229090909090909</v>
      </c>
      <c r="AM401" s="79">
        <f t="shared" si="310"/>
        <v>693.56500000000005</v>
      </c>
      <c r="AN401" s="78">
        <f t="shared" si="311"/>
        <v>0.4203424242424243</v>
      </c>
      <c r="AO401" s="103">
        <f t="shared" si="312"/>
        <v>9247.5333333333328</v>
      </c>
    </row>
    <row r="402" spans="2:41" x14ac:dyDescent="0.2">
      <c r="B402" s="1" t="s">
        <v>50</v>
      </c>
      <c r="C402" s="2">
        <v>111832</v>
      </c>
      <c r="D402" s="2">
        <v>3728</v>
      </c>
      <c r="E402" s="2">
        <v>183</v>
      </c>
      <c r="F402" s="2">
        <v>12</v>
      </c>
      <c r="G402" s="50">
        <v>0.94</v>
      </c>
      <c r="H402" s="2">
        <v>201</v>
      </c>
      <c r="I402" s="2">
        <v>9</v>
      </c>
      <c r="J402" s="50">
        <v>0.96</v>
      </c>
      <c r="K402" s="2">
        <v>421</v>
      </c>
      <c r="L402" s="2">
        <v>34</v>
      </c>
      <c r="M402" s="50">
        <v>0.92</v>
      </c>
      <c r="N402" s="3">
        <v>102</v>
      </c>
      <c r="O402" s="3">
        <v>18.100000000000001</v>
      </c>
      <c r="P402" s="41">
        <v>7.4640000000000004</v>
      </c>
      <c r="Q402" s="41">
        <v>7.8159999999999998</v>
      </c>
      <c r="R402" s="2">
        <v>2561.8000000000002</v>
      </c>
      <c r="S402" s="2">
        <v>2378.9</v>
      </c>
      <c r="T402" s="46">
        <v>40.1</v>
      </c>
      <c r="U402" s="46">
        <v>20.9</v>
      </c>
      <c r="V402" s="52">
        <v>48.4</v>
      </c>
      <c r="W402" s="52">
        <v>24.4</v>
      </c>
      <c r="X402" s="48">
        <f t="shared" si="304"/>
        <v>0.49586776859504134</v>
      </c>
      <c r="Y402" s="46">
        <v>5.9</v>
      </c>
      <c r="Z402" s="46">
        <v>1</v>
      </c>
      <c r="AA402" s="48">
        <f t="shared" si="305"/>
        <v>0.83050847457627119</v>
      </c>
      <c r="AB402" s="41">
        <v>4.12</v>
      </c>
      <c r="AC402" s="39">
        <v>58</v>
      </c>
      <c r="AD402" s="39">
        <v>475</v>
      </c>
      <c r="AE402" s="2">
        <v>8995</v>
      </c>
      <c r="AF402" s="2">
        <v>38579</v>
      </c>
      <c r="AG402" s="2">
        <f t="shared" si="302"/>
        <v>47574</v>
      </c>
      <c r="AH402" s="3">
        <f t="shared" si="303"/>
        <v>0.34497281636740823</v>
      </c>
      <c r="AI402" s="3">
        <f t="shared" si="306"/>
        <v>8.0433149724586886E-2</v>
      </c>
      <c r="AJ402" s="76">
        <f t="shared" si="307"/>
        <v>0.67781818181818176</v>
      </c>
      <c r="AK402" s="77">
        <f t="shared" si="308"/>
        <v>682.22400000000005</v>
      </c>
      <c r="AL402" s="78">
        <f t="shared" si="309"/>
        <v>0.41346909090909095</v>
      </c>
      <c r="AM402" s="79">
        <f t="shared" si="310"/>
        <v>749.32799999999997</v>
      </c>
      <c r="AN402" s="78">
        <f t="shared" si="311"/>
        <v>0.45413818181818183</v>
      </c>
      <c r="AO402" s="103">
        <f t="shared" si="312"/>
        <v>9991.0400000000009</v>
      </c>
    </row>
    <row r="403" spans="2:41" x14ac:dyDescent="0.2">
      <c r="B403" s="1" t="s">
        <v>51</v>
      </c>
      <c r="C403" s="2">
        <v>110032</v>
      </c>
      <c r="D403" s="2">
        <v>3549</v>
      </c>
      <c r="E403" s="2">
        <v>236</v>
      </c>
      <c r="F403" s="2">
        <v>9</v>
      </c>
      <c r="G403" s="50">
        <v>0.96</v>
      </c>
      <c r="H403" s="2">
        <v>236</v>
      </c>
      <c r="I403" s="2">
        <v>9</v>
      </c>
      <c r="J403" s="50">
        <v>0.97</v>
      </c>
      <c r="K403" s="2">
        <v>512</v>
      </c>
      <c r="L403" s="2">
        <v>8</v>
      </c>
      <c r="M403" s="50">
        <v>0.95</v>
      </c>
      <c r="N403" s="3">
        <v>159</v>
      </c>
      <c r="O403" s="3">
        <v>17.8</v>
      </c>
      <c r="P403" s="41">
        <v>7.51</v>
      </c>
      <c r="Q403" s="41">
        <v>7.7869999999999999</v>
      </c>
      <c r="R403" s="2">
        <v>2757</v>
      </c>
      <c r="S403" s="2">
        <v>2443</v>
      </c>
      <c r="T403" s="46">
        <v>44.1</v>
      </c>
      <c r="U403" s="46">
        <v>1.5</v>
      </c>
      <c r="V403" s="52">
        <v>49.7</v>
      </c>
      <c r="W403" s="52">
        <v>5</v>
      </c>
      <c r="X403" s="48">
        <f t="shared" si="304"/>
        <v>0.89939637826961771</v>
      </c>
      <c r="Y403" s="46">
        <v>6.3</v>
      </c>
      <c r="Z403" s="46">
        <v>1.2</v>
      </c>
      <c r="AA403" s="48">
        <f t="shared" si="305"/>
        <v>0.80952380952380953</v>
      </c>
      <c r="AB403" s="41">
        <v>4.4400000000000004</v>
      </c>
      <c r="AC403" s="39">
        <v>52</v>
      </c>
      <c r="AD403" s="39">
        <v>433</v>
      </c>
      <c r="AE403" s="2">
        <v>8802</v>
      </c>
      <c r="AF403" s="2">
        <v>46849</v>
      </c>
      <c r="AG403" s="2">
        <f t="shared" si="302"/>
        <v>55651</v>
      </c>
      <c r="AH403" s="3">
        <f t="shared" si="303"/>
        <v>0.42577613785080703</v>
      </c>
      <c r="AI403" s="3">
        <f t="shared" si="306"/>
        <v>7.9994910571470124E-2</v>
      </c>
      <c r="AJ403" s="76">
        <f t="shared" si="307"/>
        <v>0.64527272727272722</v>
      </c>
      <c r="AK403" s="77">
        <f t="shared" si="308"/>
        <v>837.56399999999996</v>
      </c>
      <c r="AL403" s="78">
        <f t="shared" si="309"/>
        <v>0.50761454545454543</v>
      </c>
      <c r="AM403" s="79">
        <f t="shared" si="310"/>
        <v>837.56399999999996</v>
      </c>
      <c r="AN403" s="78">
        <f t="shared" si="311"/>
        <v>0.50761454545454543</v>
      </c>
      <c r="AO403" s="103">
        <f t="shared" si="312"/>
        <v>11167.52</v>
      </c>
    </row>
    <row r="404" spans="2:41" x14ac:dyDescent="0.2">
      <c r="B404" s="30" t="s">
        <v>52</v>
      </c>
      <c r="C404" s="2">
        <v>108142</v>
      </c>
      <c r="D404" s="2">
        <v>3605</v>
      </c>
      <c r="E404" s="2">
        <v>252</v>
      </c>
      <c r="F404" s="2">
        <v>9</v>
      </c>
      <c r="G404" s="50">
        <v>0.95</v>
      </c>
      <c r="H404" s="2">
        <v>320</v>
      </c>
      <c r="I404" s="2">
        <v>8</v>
      </c>
      <c r="J404" s="50">
        <v>0.97</v>
      </c>
      <c r="K404" s="2">
        <v>618</v>
      </c>
      <c r="L404" s="2">
        <v>27</v>
      </c>
      <c r="M404" s="50">
        <v>0.95</v>
      </c>
      <c r="N404" s="3">
        <v>157</v>
      </c>
      <c r="O404" s="3">
        <v>17.8</v>
      </c>
      <c r="P404" s="41">
        <v>7.4850000000000003</v>
      </c>
      <c r="Q404" s="41">
        <v>7.7050000000000001</v>
      </c>
      <c r="R404" s="2">
        <v>3069.1819999999998</v>
      </c>
      <c r="S404" s="2">
        <v>2614.2730000000001</v>
      </c>
      <c r="T404" s="46">
        <v>50.2</v>
      </c>
      <c r="U404" s="46">
        <v>2.5</v>
      </c>
      <c r="V404" s="52">
        <v>55.6</v>
      </c>
      <c r="W404" s="52">
        <v>7.3</v>
      </c>
      <c r="X404" s="48">
        <f t="shared" si="304"/>
        <v>0.86870503597122306</v>
      </c>
      <c r="Y404" s="46">
        <v>6.7</v>
      </c>
      <c r="Z404" s="46">
        <v>1.3</v>
      </c>
      <c r="AA404" s="48">
        <f t="shared" si="305"/>
        <v>0.80597014925373134</v>
      </c>
      <c r="AB404" s="41">
        <v>5.23</v>
      </c>
      <c r="AC404" s="39">
        <v>42</v>
      </c>
      <c r="AD404" s="39">
        <v>334</v>
      </c>
      <c r="AE404" s="2">
        <v>8706</v>
      </c>
      <c r="AF404" s="2">
        <v>45113</v>
      </c>
      <c r="AG404" s="2">
        <f t="shared" si="302"/>
        <v>53819</v>
      </c>
      <c r="AH404" s="3">
        <f t="shared" si="303"/>
        <v>0.41716446893898762</v>
      </c>
      <c r="AI404" s="3">
        <f t="shared" si="306"/>
        <v>8.0505261600488251E-2</v>
      </c>
      <c r="AJ404" s="76">
        <f t="shared" si="307"/>
        <v>0.6554545454545454</v>
      </c>
      <c r="AK404" s="77">
        <f t="shared" si="308"/>
        <v>908.46</v>
      </c>
      <c r="AL404" s="78">
        <f t="shared" si="309"/>
        <v>0.55058181818181817</v>
      </c>
      <c r="AM404" s="79">
        <f t="shared" si="310"/>
        <v>1153.5999999999999</v>
      </c>
      <c r="AN404" s="78">
        <f t="shared" si="311"/>
        <v>0.69915151515151508</v>
      </c>
      <c r="AO404" s="103">
        <f t="shared" si="312"/>
        <v>15381.333333333334</v>
      </c>
    </row>
    <row r="405" spans="2:41" ht="13.5" thickBot="1" x14ac:dyDescent="0.25">
      <c r="B405" s="32" t="s">
        <v>53</v>
      </c>
      <c r="C405" s="2">
        <v>98762</v>
      </c>
      <c r="D405" s="2">
        <v>3186</v>
      </c>
      <c r="E405" s="2">
        <v>238</v>
      </c>
      <c r="F405" s="2">
        <v>13</v>
      </c>
      <c r="G405" s="50">
        <v>0.95</v>
      </c>
      <c r="H405" s="2">
        <v>304</v>
      </c>
      <c r="I405" s="2">
        <v>9</v>
      </c>
      <c r="J405" s="50">
        <v>0.97</v>
      </c>
      <c r="K405" s="2">
        <v>582</v>
      </c>
      <c r="L405" s="2">
        <v>30</v>
      </c>
      <c r="M405" s="50">
        <v>0.95</v>
      </c>
      <c r="N405" s="3">
        <v>153</v>
      </c>
      <c r="O405" s="3">
        <v>18.100000000000001</v>
      </c>
      <c r="P405" s="41">
        <v>7.5510000000000002</v>
      </c>
      <c r="Q405" s="41">
        <v>7.63</v>
      </c>
      <c r="R405" s="2">
        <v>2932.75</v>
      </c>
      <c r="S405" s="2">
        <v>2496.75</v>
      </c>
      <c r="T405" s="46">
        <v>47.8</v>
      </c>
      <c r="U405" s="46">
        <v>1.1000000000000001</v>
      </c>
      <c r="V405" s="52">
        <v>47.8</v>
      </c>
      <c r="W405" s="52">
        <v>5.5</v>
      </c>
      <c r="X405" s="48">
        <f t="shared" si="304"/>
        <v>0.88493723849372385</v>
      </c>
      <c r="Y405" s="46">
        <v>6.7</v>
      </c>
      <c r="Z405" s="46">
        <v>1.2</v>
      </c>
      <c r="AA405" s="48">
        <f t="shared" si="305"/>
        <v>0.82089552238805974</v>
      </c>
      <c r="AB405" s="41">
        <v>4.2300000000000004</v>
      </c>
      <c r="AC405" s="40">
        <v>43</v>
      </c>
      <c r="AD405" s="40">
        <v>389</v>
      </c>
      <c r="AE405" s="2">
        <v>7875</v>
      </c>
      <c r="AF405" s="2">
        <v>52186</v>
      </c>
      <c r="AG405" s="2">
        <f t="shared" si="302"/>
        <v>60061</v>
      </c>
      <c r="AH405" s="3">
        <f t="shared" si="303"/>
        <v>0.52840161195601543</v>
      </c>
      <c r="AI405" s="3">
        <f t="shared" si="306"/>
        <v>7.9737145865818843E-2</v>
      </c>
      <c r="AJ405" s="76">
        <f t="shared" si="307"/>
        <v>0.57927272727272727</v>
      </c>
      <c r="AK405" s="77">
        <f t="shared" si="308"/>
        <v>758.26800000000003</v>
      </c>
      <c r="AL405" s="78">
        <f t="shared" si="309"/>
        <v>0.45955636363636365</v>
      </c>
      <c r="AM405" s="79">
        <f t="shared" si="310"/>
        <v>968.54399999999998</v>
      </c>
      <c r="AN405" s="78">
        <f t="shared" si="311"/>
        <v>0.58699636363636365</v>
      </c>
      <c r="AO405" s="103">
        <f t="shared" si="312"/>
        <v>12913.920000000002</v>
      </c>
    </row>
    <row r="406" spans="2:41" ht="13.5" thickTop="1" x14ac:dyDescent="0.2">
      <c r="B406" s="98" t="s">
        <v>139</v>
      </c>
      <c r="C406" s="45">
        <f>SUM(C394:C405)</f>
        <v>2261289</v>
      </c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45">
        <f>SUM(N394:N405)</f>
        <v>1688.47</v>
      </c>
      <c r="O406" s="6"/>
      <c r="P406" s="35"/>
      <c r="Q406" s="35"/>
      <c r="R406" s="35"/>
      <c r="S406" s="35"/>
      <c r="T406" s="6"/>
      <c r="U406" s="6"/>
      <c r="V406" s="53"/>
      <c r="W406" s="53"/>
      <c r="X406" s="53"/>
      <c r="Y406" s="6"/>
      <c r="Z406" s="6"/>
      <c r="AA406" s="53"/>
      <c r="AB406" s="35"/>
      <c r="AC406" s="45">
        <f>SUM(AC394:AC405)</f>
        <v>664</v>
      </c>
      <c r="AD406" s="45">
        <f>SUM(AD394:AD405)</f>
        <v>5486.2</v>
      </c>
      <c r="AE406" s="45">
        <f t="shared" ref="AE406:AI406" si="313">SUM(AE394:AE405)</f>
        <v>186649</v>
      </c>
      <c r="AF406" s="45">
        <f t="shared" si="313"/>
        <v>546076</v>
      </c>
      <c r="AG406" s="45">
        <f t="shared" si="313"/>
        <v>732725</v>
      </c>
      <c r="AH406" s="35">
        <f t="shared" si="313"/>
        <v>3.6713607741156955</v>
      </c>
      <c r="AI406" s="35">
        <f t="shared" si="313"/>
        <v>0.96734388698357476</v>
      </c>
      <c r="AJ406" s="80"/>
      <c r="AK406" s="81"/>
      <c r="AL406" s="82"/>
      <c r="AM406" s="83"/>
      <c r="AN406" s="82"/>
      <c r="AO406" s="104"/>
    </row>
    <row r="407" spans="2:41" ht="13.5" thickBot="1" x14ac:dyDescent="0.25">
      <c r="B407" s="99" t="s">
        <v>140</v>
      </c>
      <c r="C407" s="8">
        <f t="shared" ref="C407:AI407" si="314">AVERAGE(C394:C405)</f>
        <v>188440.75</v>
      </c>
      <c r="D407" s="95">
        <f t="shared" si="314"/>
        <v>6190.5</v>
      </c>
      <c r="E407" s="95">
        <f t="shared" si="314"/>
        <v>200.08333333333334</v>
      </c>
      <c r="F407" s="95">
        <f t="shared" si="314"/>
        <v>10.083333333333334</v>
      </c>
      <c r="G407" s="94">
        <f>AVERAGE(G394:G405)</f>
        <v>0.93916666666666637</v>
      </c>
      <c r="H407" s="95">
        <f>AVERAGE(H394:H405)</f>
        <v>201.91666666666666</v>
      </c>
      <c r="I407" s="95">
        <f>AVERAGE(I394:I405)</f>
        <v>8.6666666666666661</v>
      </c>
      <c r="J407" s="94">
        <f>AVERAGE(J394:J405)</f>
        <v>0.94916666666666683</v>
      </c>
      <c r="K407" s="95">
        <f t="shared" si="314"/>
        <v>420</v>
      </c>
      <c r="L407" s="95">
        <f t="shared" si="314"/>
        <v>24.25</v>
      </c>
      <c r="M407" s="94">
        <f>AVERAGE(M394:M405)</f>
        <v>0.92749999999999977</v>
      </c>
      <c r="N407" s="8">
        <f t="shared" si="314"/>
        <v>140.70583333333335</v>
      </c>
      <c r="O407" s="96">
        <f t="shared" si="314"/>
        <v>18.131416666666667</v>
      </c>
      <c r="P407" s="96">
        <f t="shared" si="314"/>
        <v>7.4981666666666671</v>
      </c>
      <c r="Q407" s="96">
        <f t="shared" si="314"/>
        <v>7.7642500000000005</v>
      </c>
      <c r="R407" s="96">
        <f t="shared" si="314"/>
        <v>2585.1475833333334</v>
      </c>
      <c r="S407" s="96">
        <f t="shared" si="314"/>
        <v>2351.6838333333335</v>
      </c>
      <c r="T407" s="95">
        <f>AVERAGE(T394:T405)</f>
        <v>41.425000000000004</v>
      </c>
      <c r="U407" s="95">
        <f>AVERAGE(U394:U405)</f>
        <v>5.3</v>
      </c>
      <c r="V407" s="97">
        <f t="shared" si="314"/>
        <v>48.083333333333321</v>
      </c>
      <c r="W407" s="97">
        <f t="shared" si="314"/>
        <v>8.6666666666666661</v>
      </c>
      <c r="X407" s="100">
        <f t="shared" si="314"/>
        <v>0.79405026999856521</v>
      </c>
      <c r="Y407" s="96">
        <f t="shared" si="314"/>
        <v>5.5583333333333336</v>
      </c>
      <c r="Z407" s="96">
        <f t="shared" si="314"/>
        <v>1.1499999999999999</v>
      </c>
      <c r="AA407" s="100">
        <f t="shared" si="314"/>
        <v>0.76398156151478969</v>
      </c>
      <c r="AB407" s="96">
        <f t="shared" si="314"/>
        <v>4.7549999999999999</v>
      </c>
      <c r="AC407" s="8">
        <f>AVERAGE(AC394:AC405)</f>
        <v>55.333333333333336</v>
      </c>
      <c r="AD407" s="8">
        <f>AVERAGE(AD394:AD405)</f>
        <v>457.18333333333334</v>
      </c>
      <c r="AE407" s="8">
        <f t="shared" si="314"/>
        <v>15554.083333333334</v>
      </c>
      <c r="AF407" s="8">
        <f t="shared" si="314"/>
        <v>45506.333333333336</v>
      </c>
      <c r="AG407" s="8">
        <f t="shared" si="314"/>
        <v>61060.416666666664</v>
      </c>
      <c r="AH407" s="96">
        <f t="shared" si="314"/>
        <v>0.30594673117630794</v>
      </c>
      <c r="AI407" s="96">
        <f t="shared" si="314"/>
        <v>8.0611990581964568E-2</v>
      </c>
      <c r="AJ407" s="84">
        <f t="shared" ref="AJ407" si="315">D407/$D$2</f>
        <v>1.1255454545454546</v>
      </c>
      <c r="AK407" s="85">
        <f t="shared" ref="AK407" si="316">(D407*E407)/1000</f>
        <v>1238.615875</v>
      </c>
      <c r="AL407" s="86">
        <f t="shared" si="309"/>
        <v>0.75067628787878782</v>
      </c>
      <c r="AM407" s="87">
        <f t="shared" ref="AM407" si="317">(D407*H407)/1000</f>
        <v>1249.9651249999999</v>
      </c>
      <c r="AN407" s="86">
        <f t="shared" si="311"/>
        <v>0.75755462121212114</v>
      </c>
      <c r="AO407" s="105">
        <f>AVERAGE(AO394:AO405)</f>
        <v>13848.46888888889</v>
      </c>
    </row>
    <row r="408" spans="2:41" ht="13.5" thickTop="1" x14ac:dyDescent="0.2"/>
    <row r="409" spans="2:41" ht="13.5" thickBot="1" x14ac:dyDescent="0.25"/>
    <row r="410" spans="2:41" ht="13.5" thickTop="1" x14ac:dyDescent="0.2">
      <c r="B410" s="19" t="s">
        <v>5</v>
      </c>
      <c r="C410" s="20" t="s">
        <v>6</v>
      </c>
      <c r="D410" s="20" t="s">
        <v>6</v>
      </c>
      <c r="E410" s="20" t="s">
        <v>7</v>
      </c>
      <c r="F410" s="20" t="s">
        <v>8</v>
      </c>
      <c r="G410" s="42" t="s">
        <v>2</v>
      </c>
      <c r="H410" s="20" t="s">
        <v>9</v>
      </c>
      <c r="I410" s="20" t="s">
        <v>10</v>
      </c>
      <c r="J410" s="42" t="s">
        <v>3</v>
      </c>
      <c r="K410" s="20" t="s">
        <v>11</v>
      </c>
      <c r="L410" s="20" t="s">
        <v>12</v>
      </c>
      <c r="M410" s="42" t="s">
        <v>13</v>
      </c>
      <c r="N410" s="20" t="s">
        <v>137</v>
      </c>
      <c r="O410" s="21" t="s">
        <v>16</v>
      </c>
      <c r="P410" s="20" t="s">
        <v>66</v>
      </c>
      <c r="Q410" s="20" t="s">
        <v>67</v>
      </c>
      <c r="R410" s="20" t="s">
        <v>68</v>
      </c>
      <c r="S410" s="20" t="s">
        <v>69</v>
      </c>
      <c r="T410" s="20" t="s">
        <v>103</v>
      </c>
      <c r="U410" s="20" t="s">
        <v>104</v>
      </c>
      <c r="V410" s="20" t="s">
        <v>105</v>
      </c>
      <c r="W410" s="20" t="s">
        <v>106</v>
      </c>
      <c r="X410" s="91" t="s">
        <v>147</v>
      </c>
      <c r="Y410" s="20" t="s">
        <v>113</v>
      </c>
      <c r="Z410" s="20" t="s">
        <v>114</v>
      </c>
      <c r="AA410" s="91" t="s">
        <v>148</v>
      </c>
      <c r="AB410" s="20" t="s">
        <v>121</v>
      </c>
      <c r="AC410" s="108" t="s">
        <v>56</v>
      </c>
      <c r="AD410" s="109"/>
      <c r="AE410" s="21" t="s">
        <v>70</v>
      </c>
      <c r="AF410" s="21" t="s">
        <v>71</v>
      </c>
      <c r="AG410" s="21" t="s">
        <v>39</v>
      </c>
      <c r="AH410" s="21" t="s">
        <v>14</v>
      </c>
      <c r="AI410" s="21" t="s">
        <v>70</v>
      </c>
      <c r="AJ410" s="68" t="s">
        <v>72</v>
      </c>
      <c r="AK410" s="69" t="s">
        <v>73</v>
      </c>
      <c r="AL410" s="70" t="s">
        <v>74</v>
      </c>
      <c r="AM410" s="71" t="s">
        <v>72</v>
      </c>
      <c r="AN410" s="70" t="s">
        <v>72</v>
      </c>
      <c r="AO410" s="68" t="s">
        <v>156</v>
      </c>
    </row>
    <row r="411" spans="2:41" ht="13.5" thickBot="1" x14ac:dyDescent="0.25">
      <c r="B411" s="15" t="s">
        <v>141</v>
      </c>
      <c r="C411" s="16" t="s">
        <v>18</v>
      </c>
      <c r="D411" s="17" t="s">
        <v>19</v>
      </c>
      <c r="E411" s="16" t="s">
        <v>20</v>
      </c>
      <c r="F411" s="16" t="s">
        <v>20</v>
      </c>
      <c r="G411" s="43" t="s">
        <v>21</v>
      </c>
      <c r="H411" s="16" t="s">
        <v>20</v>
      </c>
      <c r="I411" s="16" t="s">
        <v>20</v>
      </c>
      <c r="J411" s="43" t="s">
        <v>21</v>
      </c>
      <c r="K411" s="16" t="s">
        <v>20</v>
      </c>
      <c r="L411" s="16" t="s">
        <v>20</v>
      </c>
      <c r="M411" s="43" t="s">
        <v>21</v>
      </c>
      <c r="N411" s="16" t="s">
        <v>23</v>
      </c>
      <c r="O411" s="18" t="s">
        <v>24</v>
      </c>
      <c r="P411" s="16"/>
      <c r="Q411" s="16"/>
      <c r="R411" s="16"/>
      <c r="S411" s="16"/>
      <c r="T411" s="16"/>
      <c r="U411" s="16"/>
      <c r="V411" s="16"/>
      <c r="W411" s="16"/>
      <c r="X411" s="92" t="s">
        <v>150</v>
      </c>
      <c r="Y411" s="16"/>
      <c r="Z411" s="16"/>
      <c r="AA411" s="92" t="s">
        <v>150</v>
      </c>
      <c r="AB411" s="16"/>
      <c r="AC411" s="37" t="s">
        <v>58</v>
      </c>
      <c r="AD411" s="37" t="s">
        <v>59</v>
      </c>
      <c r="AE411" s="17" t="s">
        <v>41</v>
      </c>
      <c r="AF411" s="17" t="s">
        <v>41</v>
      </c>
      <c r="AG411" s="17" t="s">
        <v>41</v>
      </c>
      <c r="AH411" s="17" t="s">
        <v>22</v>
      </c>
      <c r="AI411" s="17" t="s">
        <v>22</v>
      </c>
      <c r="AJ411" s="72" t="s">
        <v>6</v>
      </c>
      <c r="AK411" s="73" t="s">
        <v>76</v>
      </c>
      <c r="AL411" s="74" t="s">
        <v>77</v>
      </c>
      <c r="AM411" s="75" t="s">
        <v>78</v>
      </c>
      <c r="AN411" s="74" t="s">
        <v>79</v>
      </c>
      <c r="AO411" s="72" t="s">
        <v>157</v>
      </c>
    </row>
    <row r="412" spans="2:41" ht="13.5" thickTop="1" x14ac:dyDescent="0.2">
      <c r="B412" s="1" t="s">
        <v>42</v>
      </c>
      <c r="C412" s="2">
        <v>102604</v>
      </c>
      <c r="D412" s="2">
        <v>3310</v>
      </c>
      <c r="E412" s="2">
        <v>264</v>
      </c>
      <c r="F412" s="2">
        <v>7</v>
      </c>
      <c r="G412" s="50">
        <v>0.97</v>
      </c>
      <c r="H412" s="2">
        <v>308</v>
      </c>
      <c r="I412" s="2">
        <v>7</v>
      </c>
      <c r="J412" s="50">
        <v>0.98</v>
      </c>
      <c r="K412" s="2">
        <v>581</v>
      </c>
      <c r="L412" s="2">
        <v>26</v>
      </c>
      <c r="M412" s="50">
        <v>0.96</v>
      </c>
      <c r="N412" s="4">
        <v>152</v>
      </c>
      <c r="O412" s="3">
        <v>16.7</v>
      </c>
      <c r="P412" s="41">
        <v>7.58</v>
      </c>
      <c r="Q412" s="41">
        <v>7.64</v>
      </c>
      <c r="R412" s="2">
        <v>2864</v>
      </c>
      <c r="S412" s="2">
        <v>2373</v>
      </c>
      <c r="T412" s="46">
        <v>44.5</v>
      </c>
      <c r="U412" s="46">
        <v>3.6</v>
      </c>
      <c r="V412" s="52">
        <v>52.2</v>
      </c>
      <c r="W412" s="52">
        <v>7.4</v>
      </c>
      <c r="X412" s="48">
        <f>1-W412/V412</f>
        <v>0.85823754789272033</v>
      </c>
      <c r="Y412" s="46">
        <v>6.6</v>
      </c>
      <c r="Z412" s="46">
        <v>1.1000000000000001</v>
      </c>
      <c r="AA412" s="48">
        <f>1-Z412/Y412</f>
        <v>0.83333333333333326</v>
      </c>
      <c r="AB412" s="41">
        <v>4.4400000000000004</v>
      </c>
      <c r="AC412" s="38">
        <v>68</v>
      </c>
      <c r="AD412" s="38">
        <v>625.5</v>
      </c>
      <c r="AE412" s="2">
        <v>8094</v>
      </c>
      <c r="AF412" s="2">
        <v>50839</v>
      </c>
      <c r="AG412" s="2">
        <f>AF412+AE412</f>
        <v>58933</v>
      </c>
      <c r="AH412" s="3">
        <f t="shared" ref="AH412:AH423" si="318">AF412/C412</f>
        <v>0.4954875053604148</v>
      </c>
      <c r="AI412" s="3">
        <f>AE412/C412</f>
        <v>7.888581341858017E-2</v>
      </c>
      <c r="AJ412" s="76">
        <f>D412/$D$2</f>
        <v>0.60181818181818181</v>
      </c>
      <c r="AK412" s="77">
        <f>(D412*E412)/1000</f>
        <v>873.84</v>
      </c>
      <c r="AL412" s="78">
        <f>(AK412)/$F$3</f>
        <v>0.52960000000000007</v>
      </c>
      <c r="AM412" s="79">
        <f>(D412*H412)/1000</f>
        <v>1019.48</v>
      </c>
      <c r="AN412" s="78">
        <f>(AM412)/$H$3</f>
        <v>0.61786666666666668</v>
      </c>
      <c r="AO412" s="103">
        <f>(0.8*D412*H412)/60</f>
        <v>13593.066666666668</v>
      </c>
    </row>
    <row r="413" spans="2:41" x14ac:dyDescent="0.2">
      <c r="B413" s="1" t="s">
        <v>43</v>
      </c>
      <c r="C413" s="2">
        <v>92068</v>
      </c>
      <c r="D413" s="2">
        <v>3288</v>
      </c>
      <c r="E413" s="2">
        <v>330</v>
      </c>
      <c r="F413" s="2">
        <v>8</v>
      </c>
      <c r="G413" s="50">
        <v>0.97</v>
      </c>
      <c r="H413" s="2">
        <v>372</v>
      </c>
      <c r="I413" s="2">
        <v>9</v>
      </c>
      <c r="J413" s="50">
        <v>0.98</v>
      </c>
      <c r="K413" s="2">
        <v>696</v>
      </c>
      <c r="L413" s="2">
        <v>31</v>
      </c>
      <c r="M413" s="50">
        <v>0.96</v>
      </c>
      <c r="N413" s="3">
        <v>182</v>
      </c>
      <c r="O413" s="3">
        <v>17</v>
      </c>
      <c r="P413" s="41">
        <v>7.5</v>
      </c>
      <c r="Q413" s="41">
        <v>7.7</v>
      </c>
      <c r="R413" s="2">
        <v>2870</v>
      </c>
      <c r="S413" s="2">
        <v>2601</v>
      </c>
      <c r="T413" s="46">
        <v>45.3</v>
      </c>
      <c r="U413" s="46">
        <v>10.199999999999999</v>
      </c>
      <c r="V413" s="52">
        <v>55.6</v>
      </c>
      <c r="W413" s="52">
        <v>14</v>
      </c>
      <c r="X413" s="48">
        <f t="shared" ref="X413:X423" si="319">1-W413/V413</f>
        <v>0.74820143884892087</v>
      </c>
      <c r="Y413" s="46">
        <v>7.6</v>
      </c>
      <c r="Z413" s="46">
        <v>1</v>
      </c>
      <c r="AA413" s="48">
        <f t="shared" ref="AA413:AA423" si="320">1-Z413/Y413</f>
        <v>0.86842105263157898</v>
      </c>
      <c r="AB413" s="41">
        <v>5.25</v>
      </c>
      <c r="AC413" s="39">
        <v>52</v>
      </c>
      <c r="AD413" s="39">
        <v>456</v>
      </c>
      <c r="AE413" s="2">
        <v>7313</v>
      </c>
      <c r="AF413" s="2">
        <v>46900</v>
      </c>
      <c r="AG413" s="2">
        <f t="shared" ref="AG413:AG423" si="321">AF413+AE413</f>
        <v>54213</v>
      </c>
      <c r="AH413" s="3">
        <f t="shared" si="318"/>
        <v>0.50940609115001956</v>
      </c>
      <c r="AI413" s="3">
        <f t="shared" ref="AI413:AI423" si="322">AE413/C413</f>
        <v>7.9430420993178957E-2</v>
      </c>
      <c r="AJ413" s="76">
        <f t="shared" ref="AJ413:AJ423" si="323">D413/$D$2</f>
        <v>0.5978181818181818</v>
      </c>
      <c r="AK413" s="77">
        <f t="shared" ref="AK413:AK423" si="324">(D413*E413)/1000</f>
        <v>1085.04</v>
      </c>
      <c r="AL413" s="78">
        <f t="shared" ref="AL413:AL425" si="325">(AK413)/$F$3</f>
        <v>0.65759999999999996</v>
      </c>
      <c r="AM413" s="79">
        <f t="shared" ref="AM413:AM423" si="326">(D413*H413)/1000</f>
        <v>1223.136</v>
      </c>
      <c r="AN413" s="78">
        <f t="shared" ref="AN413:AN425" si="327">(AM413)/$H$3</f>
        <v>0.74129454545454543</v>
      </c>
      <c r="AO413" s="103">
        <f t="shared" ref="AO413:AO423" si="328">(0.8*D413*H413)/60</f>
        <v>16308.480000000001</v>
      </c>
    </row>
    <row r="414" spans="2:41" x14ac:dyDescent="0.2">
      <c r="B414" s="1" t="s">
        <v>44</v>
      </c>
      <c r="C414" s="2">
        <v>99774</v>
      </c>
      <c r="D414" s="2">
        <v>3219</v>
      </c>
      <c r="E414" s="2">
        <v>284</v>
      </c>
      <c r="F414" s="2">
        <v>9</v>
      </c>
      <c r="G414" s="50">
        <v>0.97</v>
      </c>
      <c r="H414" s="2">
        <v>353</v>
      </c>
      <c r="I414" s="2">
        <v>9</v>
      </c>
      <c r="J414" s="50">
        <v>0.97</v>
      </c>
      <c r="K414" s="2">
        <v>646</v>
      </c>
      <c r="L414" s="2">
        <v>29</v>
      </c>
      <c r="M414" s="50">
        <v>0.96</v>
      </c>
      <c r="N414" s="3">
        <v>155</v>
      </c>
      <c r="O414" s="3" t="s">
        <v>142</v>
      </c>
      <c r="P414" s="41">
        <v>7.38</v>
      </c>
      <c r="Q414" s="41">
        <v>7.72</v>
      </c>
      <c r="R414" s="2">
        <v>2893</v>
      </c>
      <c r="S414" s="2">
        <v>2517</v>
      </c>
      <c r="T414" s="46">
        <v>49.5</v>
      </c>
      <c r="U414" s="46">
        <v>5.7</v>
      </c>
      <c r="V414" s="52">
        <v>58.5</v>
      </c>
      <c r="W414" s="52">
        <v>9.6999999999999993</v>
      </c>
      <c r="X414" s="48">
        <f t="shared" si="319"/>
        <v>0.83418803418803422</v>
      </c>
      <c r="Y414" s="46">
        <v>9</v>
      </c>
      <c r="Z414" s="46">
        <v>1.1000000000000001</v>
      </c>
      <c r="AA414" s="48">
        <f t="shared" si="320"/>
        <v>0.87777777777777777</v>
      </c>
      <c r="AB414" s="41">
        <v>5.55</v>
      </c>
      <c r="AC414" s="39">
        <v>61</v>
      </c>
      <c r="AD414" s="39">
        <v>568</v>
      </c>
      <c r="AE414" s="2">
        <v>7874</v>
      </c>
      <c r="AF414" s="2">
        <v>55992</v>
      </c>
      <c r="AG414" s="2">
        <f t="shared" si="321"/>
        <v>63866</v>
      </c>
      <c r="AH414" s="3">
        <f t="shared" si="318"/>
        <v>0.5611882855252871</v>
      </c>
      <c r="AI414" s="3">
        <f t="shared" si="322"/>
        <v>7.8918355483392461E-2</v>
      </c>
      <c r="AJ414" s="76">
        <f t="shared" si="323"/>
        <v>0.58527272727272728</v>
      </c>
      <c r="AK414" s="77">
        <f t="shared" si="324"/>
        <v>914.19600000000003</v>
      </c>
      <c r="AL414" s="78">
        <f t="shared" si="325"/>
        <v>0.55405818181818178</v>
      </c>
      <c r="AM414" s="79">
        <f t="shared" si="326"/>
        <v>1136.307</v>
      </c>
      <c r="AN414" s="78">
        <f t="shared" si="327"/>
        <v>0.68867090909090911</v>
      </c>
      <c r="AO414" s="103">
        <f t="shared" si="328"/>
        <v>15150.760000000002</v>
      </c>
    </row>
    <row r="415" spans="2:41" x14ac:dyDescent="0.2">
      <c r="B415" s="1" t="s">
        <v>45</v>
      </c>
      <c r="C415" s="2">
        <v>115759</v>
      </c>
      <c r="D415" s="2">
        <v>3859</v>
      </c>
      <c r="E415" s="2">
        <v>360</v>
      </c>
      <c r="F415" s="2">
        <v>6</v>
      </c>
      <c r="G415" s="50">
        <v>0.98</v>
      </c>
      <c r="H415" s="2">
        <v>428</v>
      </c>
      <c r="I415" s="2">
        <v>8</v>
      </c>
      <c r="J415" s="50">
        <v>0.98</v>
      </c>
      <c r="K415" s="2">
        <v>860</v>
      </c>
      <c r="L415" s="2">
        <v>28</v>
      </c>
      <c r="M415" s="50">
        <v>0.97</v>
      </c>
      <c r="N415" s="3">
        <v>184</v>
      </c>
      <c r="O415" s="3" t="s">
        <v>142</v>
      </c>
      <c r="P415" s="41">
        <v>7.17</v>
      </c>
      <c r="Q415" s="41">
        <v>7.65</v>
      </c>
      <c r="R415" s="2">
        <v>2589</v>
      </c>
      <c r="S415" s="2">
        <v>2140</v>
      </c>
      <c r="T415" s="46" t="s">
        <v>143</v>
      </c>
      <c r="U415" s="46" t="s">
        <v>144</v>
      </c>
      <c r="V415" s="52">
        <v>63.7</v>
      </c>
      <c r="W415" s="52">
        <v>7.3</v>
      </c>
      <c r="X415" s="48">
        <f t="shared" si="319"/>
        <v>0.88540031397174257</v>
      </c>
      <c r="Y415" s="46">
        <v>10.5</v>
      </c>
      <c r="Z415" s="46">
        <v>1.4</v>
      </c>
      <c r="AA415" s="48">
        <f t="shared" si="320"/>
        <v>0.8666666666666667</v>
      </c>
      <c r="AB415" s="41">
        <v>6.12</v>
      </c>
      <c r="AC415" s="39">
        <v>60</v>
      </c>
      <c r="AD415" s="39">
        <v>463</v>
      </c>
      <c r="AE415" s="2">
        <v>9161</v>
      </c>
      <c r="AF415" s="2">
        <v>54210</v>
      </c>
      <c r="AG415" s="2">
        <f t="shared" si="321"/>
        <v>63371</v>
      </c>
      <c r="AH415" s="3">
        <f t="shared" si="318"/>
        <v>0.46830052090982127</v>
      </c>
      <c r="AI415" s="3">
        <f t="shared" si="322"/>
        <v>7.9138555101547187E-2</v>
      </c>
      <c r="AJ415" s="76">
        <f t="shared" si="323"/>
        <v>0.70163636363636361</v>
      </c>
      <c r="AK415" s="77">
        <f t="shared" si="324"/>
        <v>1389.24</v>
      </c>
      <c r="AL415" s="78">
        <f t="shared" si="325"/>
        <v>0.84196363636363636</v>
      </c>
      <c r="AM415" s="79">
        <f t="shared" si="326"/>
        <v>1651.652</v>
      </c>
      <c r="AN415" s="78">
        <f t="shared" si="327"/>
        <v>1.0010012121212122</v>
      </c>
      <c r="AO415" s="103">
        <f t="shared" si="328"/>
        <v>22022.026666666668</v>
      </c>
    </row>
    <row r="416" spans="2:41" x14ac:dyDescent="0.2">
      <c r="B416" s="1" t="s">
        <v>46</v>
      </c>
      <c r="C416" s="2">
        <v>125502</v>
      </c>
      <c r="D416" s="2">
        <v>4048</v>
      </c>
      <c r="E416" s="2">
        <v>303</v>
      </c>
      <c r="F416" s="2">
        <v>8</v>
      </c>
      <c r="G416" s="50">
        <v>0.97</v>
      </c>
      <c r="H416" s="2">
        <v>268</v>
      </c>
      <c r="I416" s="2">
        <v>10</v>
      </c>
      <c r="J416" s="50">
        <v>0.96</v>
      </c>
      <c r="K416" s="2">
        <v>543</v>
      </c>
      <c r="L416" s="2">
        <v>27</v>
      </c>
      <c r="M416" s="50">
        <v>0.95</v>
      </c>
      <c r="N416" s="3">
        <v>231</v>
      </c>
      <c r="O416" s="3">
        <v>16.600000000000001</v>
      </c>
      <c r="P416" s="41">
        <v>7.42</v>
      </c>
      <c r="Q416" s="41">
        <v>7.68</v>
      </c>
      <c r="R416" s="2">
        <v>2542</v>
      </c>
      <c r="S416" s="2">
        <v>2204</v>
      </c>
      <c r="T416" s="46">
        <v>43.4</v>
      </c>
      <c r="U416" s="46">
        <v>4.7</v>
      </c>
      <c r="V416" s="52">
        <v>52.6</v>
      </c>
      <c r="W416" s="52">
        <v>7.7</v>
      </c>
      <c r="X416" s="48">
        <f t="shared" si="319"/>
        <v>0.85361216730038025</v>
      </c>
      <c r="Y416" s="46">
        <v>8.1999999999999993</v>
      </c>
      <c r="Z416" s="46">
        <v>1.1000000000000001</v>
      </c>
      <c r="AA416" s="48">
        <f t="shared" si="320"/>
        <v>0.86585365853658536</v>
      </c>
      <c r="AB416" s="41">
        <v>6.02</v>
      </c>
      <c r="AC416" s="39">
        <v>59</v>
      </c>
      <c r="AD416" s="39">
        <v>487</v>
      </c>
      <c r="AE416" s="2">
        <v>9615</v>
      </c>
      <c r="AF416" s="2">
        <v>53205</v>
      </c>
      <c r="AG416" s="2">
        <f t="shared" si="321"/>
        <v>62820</v>
      </c>
      <c r="AH416" s="3">
        <f t="shared" si="318"/>
        <v>0.42393746713199787</v>
      </c>
      <c r="AI416" s="3">
        <f t="shared" si="322"/>
        <v>7.6612324903188797E-2</v>
      </c>
      <c r="AJ416" s="76">
        <f t="shared" si="323"/>
        <v>0.73599999999999999</v>
      </c>
      <c r="AK416" s="77">
        <f t="shared" si="324"/>
        <v>1226.5440000000001</v>
      </c>
      <c r="AL416" s="78">
        <f t="shared" si="325"/>
        <v>0.74336000000000002</v>
      </c>
      <c r="AM416" s="79">
        <f t="shared" si="326"/>
        <v>1084.864</v>
      </c>
      <c r="AN416" s="78">
        <f t="shared" si="327"/>
        <v>0.65749333333333337</v>
      </c>
      <c r="AO416" s="103">
        <f t="shared" si="328"/>
        <v>14464.853333333334</v>
      </c>
    </row>
    <row r="417" spans="2:41" x14ac:dyDescent="0.2">
      <c r="B417" s="1" t="s">
        <v>47</v>
      </c>
      <c r="C417" s="2">
        <v>118220</v>
      </c>
      <c r="D417" s="2">
        <v>3941</v>
      </c>
      <c r="E417" s="2">
        <v>193</v>
      </c>
      <c r="F417" s="2">
        <v>8</v>
      </c>
      <c r="G417" s="50">
        <v>0.96</v>
      </c>
      <c r="H417" s="2">
        <v>245</v>
      </c>
      <c r="I417" s="2">
        <v>10</v>
      </c>
      <c r="J417" s="50">
        <v>0.96</v>
      </c>
      <c r="K417" s="2">
        <v>463</v>
      </c>
      <c r="L417" s="2">
        <v>26</v>
      </c>
      <c r="M417" s="50">
        <v>0.94</v>
      </c>
      <c r="N417" s="3">
        <v>233</v>
      </c>
      <c r="O417" s="3">
        <v>18.100000000000001</v>
      </c>
      <c r="P417" s="41">
        <v>7.04</v>
      </c>
      <c r="Q417" s="41">
        <v>7.7</v>
      </c>
      <c r="R417" s="2">
        <v>2548</v>
      </c>
      <c r="S417" s="2">
        <v>2303</v>
      </c>
      <c r="T417" s="46">
        <v>38.799999999999997</v>
      </c>
      <c r="U417" s="46">
        <v>3.4</v>
      </c>
      <c r="V417" s="52">
        <v>49</v>
      </c>
      <c r="W417" s="52">
        <v>6.9</v>
      </c>
      <c r="X417" s="48">
        <f t="shared" si="319"/>
        <v>0.85918367346938773</v>
      </c>
      <c r="Y417" s="46">
        <v>6.2</v>
      </c>
      <c r="Z417" s="46">
        <v>1</v>
      </c>
      <c r="AA417" s="48">
        <f t="shared" si="320"/>
        <v>0.83870967741935487</v>
      </c>
      <c r="AB417" s="41">
        <v>5.23</v>
      </c>
      <c r="AC417" s="39">
        <v>47</v>
      </c>
      <c r="AD417" s="39">
        <v>495</v>
      </c>
      <c r="AE417" s="2">
        <v>9306</v>
      </c>
      <c r="AF417" s="2">
        <v>47009</v>
      </c>
      <c r="AG417" s="2">
        <f t="shared" si="321"/>
        <v>56315</v>
      </c>
      <c r="AH417" s="3">
        <f t="shared" si="318"/>
        <v>0.39763999323295551</v>
      </c>
      <c r="AI417" s="3">
        <f t="shared" si="322"/>
        <v>7.871764506851632E-2</v>
      </c>
      <c r="AJ417" s="76">
        <f t="shared" si="323"/>
        <v>0.7165454545454546</v>
      </c>
      <c r="AK417" s="77">
        <f t="shared" si="324"/>
        <v>760.61300000000006</v>
      </c>
      <c r="AL417" s="78">
        <f t="shared" si="325"/>
        <v>0.46097757575757581</v>
      </c>
      <c r="AM417" s="79">
        <f t="shared" si="326"/>
        <v>965.54499999999996</v>
      </c>
      <c r="AN417" s="78">
        <f t="shared" si="327"/>
        <v>0.58517878787878785</v>
      </c>
      <c r="AO417" s="103">
        <f t="shared" si="328"/>
        <v>12873.933333333332</v>
      </c>
    </row>
    <row r="418" spans="2:41" x14ac:dyDescent="0.2">
      <c r="B418" s="1" t="s">
        <v>48</v>
      </c>
      <c r="C418" s="2">
        <v>118298</v>
      </c>
      <c r="D418" s="2">
        <v>3816.0650000000001</v>
      </c>
      <c r="E418" s="2">
        <v>189.429</v>
      </c>
      <c r="F418" s="2">
        <v>8.7140000000000004</v>
      </c>
      <c r="G418" s="50">
        <v>0.95</v>
      </c>
      <c r="H418" s="2">
        <v>214</v>
      </c>
      <c r="I418" s="2">
        <v>9</v>
      </c>
      <c r="J418" s="50">
        <v>0.96</v>
      </c>
      <c r="K418" s="2">
        <v>400.286</v>
      </c>
      <c r="L418" s="2">
        <v>24.428999999999998</v>
      </c>
      <c r="M418" s="50">
        <v>0.94</v>
      </c>
      <c r="N418" s="3">
        <v>178</v>
      </c>
      <c r="O418" s="3">
        <v>18.7</v>
      </c>
      <c r="P418" s="41">
        <v>7.2240000000000002</v>
      </c>
      <c r="Q418" s="41">
        <v>7.774</v>
      </c>
      <c r="R418" s="2">
        <v>2524</v>
      </c>
      <c r="S418" s="2">
        <v>2311</v>
      </c>
      <c r="T418" s="46">
        <v>37.299999999999997</v>
      </c>
      <c r="U418" s="46">
        <v>2.2000000000000002</v>
      </c>
      <c r="V418" s="52">
        <v>46</v>
      </c>
      <c r="W418" s="52">
        <v>6</v>
      </c>
      <c r="X418" s="48">
        <f t="shared" si="319"/>
        <v>0.86956521739130432</v>
      </c>
      <c r="Y418" s="46">
        <v>7</v>
      </c>
      <c r="Z418" s="46">
        <v>1</v>
      </c>
      <c r="AA418" s="48">
        <f t="shared" si="320"/>
        <v>0.85714285714285721</v>
      </c>
      <c r="AB418" s="41">
        <v>5.55</v>
      </c>
      <c r="AC418" s="47">
        <v>56</v>
      </c>
      <c r="AD418" s="47">
        <v>535</v>
      </c>
      <c r="AE418" s="2">
        <v>9222</v>
      </c>
      <c r="AF418" s="2">
        <v>48997</v>
      </c>
      <c r="AG418" s="2">
        <f t="shared" si="321"/>
        <v>58219</v>
      </c>
      <c r="AH418" s="3">
        <f t="shared" si="318"/>
        <v>0.41418282642141035</v>
      </c>
      <c r="AI418" s="3">
        <f t="shared" si="322"/>
        <v>7.795567127085834E-2</v>
      </c>
      <c r="AJ418" s="76">
        <f t="shared" si="323"/>
        <v>0.69383000000000006</v>
      </c>
      <c r="AK418" s="77">
        <f t="shared" si="324"/>
        <v>722.87337688500008</v>
      </c>
      <c r="AL418" s="78">
        <f t="shared" si="325"/>
        <v>0.43810507690000006</v>
      </c>
      <c r="AM418" s="79">
        <f t="shared" si="326"/>
        <v>816.63791000000003</v>
      </c>
      <c r="AN418" s="78">
        <f t="shared" si="327"/>
        <v>0.49493206666666667</v>
      </c>
      <c r="AO418" s="103">
        <f t="shared" si="328"/>
        <v>10888.505466666667</v>
      </c>
    </row>
    <row r="419" spans="2:41" x14ac:dyDescent="0.2">
      <c r="B419" s="1" t="s">
        <v>49</v>
      </c>
      <c r="C419" s="2">
        <v>123107</v>
      </c>
      <c r="D419" s="2">
        <v>4068</v>
      </c>
      <c r="E419" s="2">
        <v>142</v>
      </c>
      <c r="F419" s="2">
        <v>9</v>
      </c>
      <c r="G419" s="50">
        <v>0.93</v>
      </c>
      <c r="H419" s="2">
        <v>161</v>
      </c>
      <c r="I419" s="2">
        <v>9</v>
      </c>
      <c r="J419" s="50">
        <v>0.95</v>
      </c>
      <c r="K419" s="2">
        <v>326</v>
      </c>
      <c r="L419" s="2">
        <v>24</v>
      </c>
      <c r="M419" s="50">
        <v>0.93</v>
      </c>
      <c r="N419" s="3">
        <v>120.52</v>
      </c>
      <c r="O419" s="3">
        <v>18</v>
      </c>
      <c r="P419" s="41">
        <v>7.11</v>
      </c>
      <c r="Q419" s="41">
        <v>7.64</v>
      </c>
      <c r="R419" s="2">
        <v>2370</v>
      </c>
      <c r="S419" s="2">
        <v>2195</v>
      </c>
      <c r="T419" s="46">
        <v>33.5</v>
      </c>
      <c r="U419" s="46">
        <v>1.8</v>
      </c>
      <c r="V419" s="52">
        <v>43</v>
      </c>
      <c r="W419" s="52">
        <v>6.4</v>
      </c>
      <c r="X419" s="48">
        <f t="shared" si="319"/>
        <v>0.85116279069767442</v>
      </c>
      <c r="Y419" s="46">
        <v>7.2</v>
      </c>
      <c r="Z419" s="46">
        <v>1.1000000000000001</v>
      </c>
      <c r="AA419" s="48">
        <f t="shared" si="320"/>
        <v>0.84722222222222221</v>
      </c>
      <c r="AB419" s="41">
        <v>4.2300000000000004</v>
      </c>
      <c r="AC419" s="39">
        <v>75</v>
      </c>
      <c r="AD419" s="39">
        <v>605.5</v>
      </c>
      <c r="AE419" s="2">
        <v>10009</v>
      </c>
      <c r="AF419" s="2">
        <v>56303</v>
      </c>
      <c r="AG419" s="2">
        <f t="shared" si="321"/>
        <v>66312</v>
      </c>
      <c r="AH419" s="3">
        <f t="shared" si="318"/>
        <v>0.45735011006685239</v>
      </c>
      <c r="AI419" s="3">
        <f t="shared" si="322"/>
        <v>8.1303256516688738E-2</v>
      </c>
      <c r="AJ419" s="76">
        <f t="shared" si="323"/>
        <v>0.73963636363636365</v>
      </c>
      <c r="AK419" s="77">
        <f t="shared" si="324"/>
        <v>577.65599999999995</v>
      </c>
      <c r="AL419" s="78">
        <f t="shared" si="325"/>
        <v>0.35009454545454544</v>
      </c>
      <c r="AM419" s="79">
        <f t="shared" si="326"/>
        <v>654.94799999999998</v>
      </c>
      <c r="AN419" s="78">
        <f t="shared" si="327"/>
        <v>0.3969381818181818</v>
      </c>
      <c r="AO419" s="103">
        <f t="shared" si="328"/>
        <v>8732.6400000000012</v>
      </c>
    </row>
    <row r="420" spans="2:41" x14ac:dyDescent="0.2">
      <c r="B420" s="1" t="s">
        <v>50</v>
      </c>
      <c r="C420" s="2">
        <v>126464</v>
      </c>
      <c r="D420" s="2">
        <v>4215</v>
      </c>
      <c r="E420" s="2">
        <v>193</v>
      </c>
      <c r="F420" s="2">
        <v>12</v>
      </c>
      <c r="G420" s="50">
        <v>0.94</v>
      </c>
      <c r="H420" s="2">
        <v>201</v>
      </c>
      <c r="I420" s="2">
        <v>8</v>
      </c>
      <c r="J420" s="50">
        <v>0.96</v>
      </c>
      <c r="K420" s="2">
        <v>399</v>
      </c>
      <c r="L420" s="2">
        <v>24</v>
      </c>
      <c r="M420" s="50">
        <v>0.94</v>
      </c>
      <c r="N420" s="3">
        <v>103.38</v>
      </c>
      <c r="O420" s="3">
        <v>19.100000000000001</v>
      </c>
      <c r="P420" s="41">
        <v>7.26</v>
      </c>
      <c r="Q420" s="41">
        <v>7.76</v>
      </c>
      <c r="R420" s="2">
        <v>2472</v>
      </c>
      <c r="S420" s="2">
        <v>2227</v>
      </c>
      <c r="T420" s="46">
        <v>32.299999999999997</v>
      </c>
      <c r="U420" s="46">
        <v>2.4</v>
      </c>
      <c r="V420" s="52">
        <v>42.2</v>
      </c>
      <c r="W420" s="52">
        <v>6.8</v>
      </c>
      <c r="X420" s="48">
        <f t="shared" si="319"/>
        <v>0.83886255924170616</v>
      </c>
      <c r="Y420" s="46">
        <v>5.9</v>
      </c>
      <c r="Z420" s="46">
        <v>1.2</v>
      </c>
      <c r="AA420" s="48">
        <f t="shared" si="320"/>
        <v>0.79661016949152541</v>
      </c>
      <c r="AB420" s="41">
        <v>3.56</v>
      </c>
      <c r="AC420" s="39">
        <v>43</v>
      </c>
      <c r="AD420" s="39">
        <v>329</v>
      </c>
      <c r="AE420" s="2">
        <v>10192</v>
      </c>
      <c r="AF420" s="2">
        <v>54014</v>
      </c>
      <c r="AG420" s="2">
        <f t="shared" si="321"/>
        <v>64206</v>
      </c>
      <c r="AH420" s="3">
        <f t="shared" si="318"/>
        <v>0.42710969129554655</v>
      </c>
      <c r="AI420" s="3">
        <f t="shared" si="322"/>
        <v>8.0592105263157895E-2</v>
      </c>
      <c r="AJ420" s="76">
        <f t="shared" si="323"/>
        <v>0.76636363636363636</v>
      </c>
      <c r="AK420" s="77">
        <f t="shared" si="324"/>
        <v>813.495</v>
      </c>
      <c r="AL420" s="78">
        <f t="shared" si="325"/>
        <v>0.4930272727272727</v>
      </c>
      <c r="AM420" s="79">
        <f t="shared" si="326"/>
        <v>847.21500000000003</v>
      </c>
      <c r="AN420" s="78">
        <f t="shared" si="327"/>
        <v>0.51346363636363634</v>
      </c>
      <c r="AO420" s="103">
        <f t="shared" si="328"/>
        <v>11296.2</v>
      </c>
    </row>
    <row r="421" spans="2:41" x14ac:dyDescent="0.2">
      <c r="B421" s="1" t="s">
        <v>51</v>
      </c>
      <c r="C421" s="2">
        <v>127716</v>
      </c>
      <c r="D421" s="2">
        <v>4120</v>
      </c>
      <c r="E421" s="2">
        <v>193</v>
      </c>
      <c r="F421" s="2">
        <v>10</v>
      </c>
      <c r="G421" s="50">
        <v>0.95</v>
      </c>
      <c r="H421" s="2">
        <v>189</v>
      </c>
      <c r="I421" s="2">
        <v>8</v>
      </c>
      <c r="J421" s="50">
        <v>0.96</v>
      </c>
      <c r="K421" s="2">
        <v>358</v>
      </c>
      <c r="L421" s="2">
        <v>25</v>
      </c>
      <c r="M421" s="50">
        <v>0.93</v>
      </c>
      <c r="N421" s="3">
        <v>104.48</v>
      </c>
      <c r="O421" s="3">
        <v>17.5</v>
      </c>
      <c r="P421" s="41">
        <v>7.2619999999999996</v>
      </c>
      <c r="Q421" s="41">
        <v>7.7569999999999997</v>
      </c>
      <c r="R421" s="2">
        <v>2471.7689999999998</v>
      </c>
      <c r="S421" s="2">
        <v>2226.538</v>
      </c>
      <c r="T421" s="46">
        <v>33.9</v>
      </c>
      <c r="U421" s="46">
        <v>3.4</v>
      </c>
      <c r="V421" s="52">
        <v>55.1</v>
      </c>
      <c r="W421" s="52">
        <v>9</v>
      </c>
      <c r="X421" s="48">
        <f t="shared" si="319"/>
        <v>0.83666061705989114</v>
      </c>
      <c r="Y421" s="46">
        <v>5.8</v>
      </c>
      <c r="Z421" s="46">
        <v>1.2</v>
      </c>
      <c r="AA421" s="48">
        <f t="shared" si="320"/>
        <v>0.7931034482758621</v>
      </c>
      <c r="AB421" s="41">
        <v>3.23</v>
      </c>
      <c r="AC421" s="39">
        <v>54</v>
      </c>
      <c r="AD421" s="39">
        <v>467</v>
      </c>
      <c r="AE421" s="2">
        <v>9974</v>
      </c>
      <c r="AF421" s="2">
        <v>54497</v>
      </c>
      <c r="AG421" s="2">
        <f t="shared" si="321"/>
        <v>64471</v>
      </c>
      <c r="AH421" s="3">
        <f t="shared" si="318"/>
        <v>0.42670456324971029</v>
      </c>
      <c r="AI421" s="3">
        <f t="shared" si="322"/>
        <v>7.8095148610980616E-2</v>
      </c>
      <c r="AJ421" s="76">
        <f t="shared" si="323"/>
        <v>0.74909090909090914</v>
      </c>
      <c r="AK421" s="77">
        <f t="shared" si="324"/>
        <v>795.16</v>
      </c>
      <c r="AL421" s="78">
        <f t="shared" si="325"/>
        <v>0.48191515151515152</v>
      </c>
      <c r="AM421" s="79">
        <f t="shared" si="326"/>
        <v>778.68</v>
      </c>
      <c r="AN421" s="78">
        <f t="shared" si="327"/>
        <v>0.4719272727272727</v>
      </c>
      <c r="AO421" s="103">
        <f t="shared" si="328"/>
        <v>10382.4</v>
      </c>
    </row>
    <row r="422" spans="2:41" x14ac:dyDescent="0.2">
      <c r="B422" s="30" t="s">
        <v>52</v>
      </c>
      <c r="C422" s="2">
        <v>110414</v>
      </c>
      <c r="D422" s="2">
        <v>3680</v>
      </c>
      <c r="E422" s="2">
        <v>220</v>
      </c>
      <c r="F422" s="2">
        <v>9</v>
      </c>
      <c r="G422" s="50">
        <v>0.96</v>
      </c>
      <c r="H422" s="2">
        <v>267</v>
      </c>
      <c r="I422" s="2">
        <v>8</v>
      </c>
      <c r="J422" s="50">
        <v>0.97</v>
      </c>
      <c r="K422" s="2">
        <v>489</v>
      </c>
      <c r="L422" s="2">
        <v>28</v>
      </c>
      <c r="M422" s="50">
        <v>0.94</v>
      </c>
      <c r="N422" s="3">
        <v>159.46</v>
      </c>
      <c r="O422" s="3">
        <v>16.399999999999999</v>
      </c>
      <c r="P422" s="41">
        <v>7.2</v>
      </c>
      <c r="Q422" s="41">
        <v>7.46</v>
      </c>
      <c r="R422" s="2">
        <v>2515</v>
      </c>
      <c r="S422" s="2">
        <v>2335</v>
      </c>
      <c r="T422" s="46">
        <v>46.2</v>
      </c>
      <c r="U422" s="46">
        <v>8.9</v>
      </c>
      <c r="V422" s="52">
        <v>62.1</v>
      </c>
      <c r="W422" s="52">
        <v>14.1</v>
      </c>
      <c r="X422" s="48">
        <f t="shared" si="319"/>
        <v>0.77294685990338163</v>
      </c>
      <c r="Y422" s="46">
        <v>6.6</v>
      </c>
      <c r="Z422" s="46">
        <v>1.1000000000000001</v>
      </c>
      <c r="AA422" s="48">
        <f t="shared" si="320"/>
        <v>0.83333333333333326</v>
      </c>
      <c r="AB422" s="41">
        <v>3.02</v>
      </c>
      <c r="AC422" s="39">
        <v>41</v>
      </c>
      <c r="AD422" s="39">
        <v>353</v>
      </c>
      <c r="AE422" s="2">
        <v>8911</v>
      </c>
      <c r="AF422" s="2">
        <v>46878</v>
      </c>
      <c r="AG422" s="2">
        <f t="shared" si="321"/>
        <v>55789</v>
      </c>
      <c r="AH422" s="3">
        <f t="shared" si="318"/>
        <v>0.42456572536091436</v>
      </c>
      <c r="AI422" s="3">
        <f t="shared" si="322"/>
        <v>8.0705345336642087E-2</v>
      </c>
      <c r="AJ422" s="76">
        <f t="shared" si="323"/>
        <v>0.66909090909090907</v>
      </c>
      <c r="AK422" s="77">
        <f t="shared" si="324"/>
        <v>809.6</v>
      </c>
      <c r="AL422" s="78">
        <f t="shared" si="325"/>
        <v>0.4906666666666667</v>
      </c>
      <c r="AM422" s="79">
        <f t="shared" si="326"/>
        <v>982.56</v>
      </c>
      <c r="AN422" s="78">
        <f t="shared" si="327"/>
        <v>0.59549090909090907</v>
      </c>
      <c r="AO422" s="103">
        <f t="shared" si="328"/>
        <v>13100.8</v>
      </c>
    </row>
    <row r="423" spans="2:41" ht="13.5" thickBot="1" x14ac:dyDescent="0.25">
      <c r="B423" s="32" t="s">
        <v>53</v>
      </c>
      <c r="C423" s="2">
        <v>116255</v>
      </c>
      <c r="D423" s="2">
        <v>3750</v>
      </c>
      <c r="E423" s="2">
        <v>180</v>
      </c>
      <c r="F423" s="2">
        <v>9</v>
      </c>
      <c r="G423" s="50">
        <v>0.95</v>
      </c>
      <c r="H423" s="2">
        <v>233</v>
      </c>
      <c r="I423" s="2">
        <v>6</v>
      </c>
      <c r="J423" s="50">
        <v>0.97</v>
      </c>
      <c r="K423" s="2">
        <v>444</v>
      </c>
      <c r="L423" s="2">
        <v>25</v>
      </c>
      <c r="M423" s="50">
        <v>0.94</v>
      </c>
      <c r="N423" s="3">
        <v>182.07</v>
      </c>
      <c r="O423" s="3">
        <v>15.71</v>
      </c>
      <c r="P423" s="41">
        <v>7.13</v>
      </c>
      <c r="Q423" s="41">
        <v>7.5</v>
      </c>
      <c r="R423" s="2">
        <v>2355</v>
      </c>
      <c r="S423" s="2">
        <v>2172</v>
      </c>
      <c r="T423" s="46">
        <v>47.2</v>
      </c>
      <c r="U423" s="46">
        <v>5.9</v>
      </c>
      <c r="V423" s="52">
        <v>58.2</v>
      </c>
      <c r="W423" s="52">
        <v>10.1</v>
      </c>
      <c r="X423" s="48">
        <f t="shared" si="319"/>
        <v>0.82646048109965631</v>
      </c>
      <c r="Y423" s="46">
        <v>6</v>
      </c>
      <c r="Z423" s="46">
        <v>0.8</v>
      </c>
      <c r="AA423" s="48">
        <f t="shared" si="320"/>
        <v>0.8666666666666667</v>
      </c>
      <c r="AB423" s="41">
        <v>2.56</v>
      </c>
      <c r="AC423" s="40">
        <v>45</v>
      </c>
      <c r="AD423" s="40">
        <v>395</v>
      </c>
      <c r="AE423" s="2">
        <v>9427</v>
      </c>
      <c r="AF423" s="2">
        <v>50063</v>
      </c>
      <c r="AG423" s="2">
        <f t="shared" si="321"/>
        <v>59490</v>
      </c>
      <c r="AH423" s="3">
        <f t="shared" si="318"/>
        <v>0.43063094060470519</v>
      </c>
      <c r="AI423" s="3">
        <f t="shared" si="322"/>
        <v>8.108898541998194E-2</v>
      </c>
      <c r="AJ423" s="76">
        <f t="shared" si="323"/>
        <v>0.68181818181818177</v>
      </c>
      <c r="AK423" s="77">
        <f t="shared" si="324"/>
        <v>675</v>
      </c>
      <c r="AL423" s="78">
        <f t="shared" si="325"/>
        <v>0.40909090909090912</v>
      </c>
      <c r="AM423" s="79">
        <f t="shared" si="326"/>
        <v>873.75</v>
      </c>
      <c r="AN423" s="78">
        <f t="shared" si="327"/>
        <v>0.52954545454545454</v>
      </c>
      <c r="AO423" s="103">
        <f t="shared" si="328"/>
        <v>11650</v>
      </c>
    </row>
    <row r="424" spans="2:41" ht="13.5" thickTop="1" x14ac:dyDescent="0.2">
      <c r="B424" s="98" t="s">
        <v>145</v>
      </c>
      <c r="C424" s="45">
        <f>SUM(C412:C423)</f>
        <v>1376181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45">
        <f>SUM(N412:N423)</f>
        <v>1984.91</v>
      </c>
      <c r="O424" s="6"/>
      <c r="P424" s="35"/>
      <c r="Q424" s="35"/>
      <c r="R424" s="35"/>
      <c r="S424" s="35"/>
      <c r="T424" s="6"/>
      <c r="U424" s="6"/>
      <c r="V424" s="53"/>
      <c r="W424" s="53"/>
      <c r="X424" s="53"/>
      <c r="Y424" s="6"/>
      <c r="Z424" s="6"/>
      <c r="AA424" s="101"/>
      <c r="AB424" s="35"/>
      <c r="AC424" s="45">
        <f>SUM(AC412:AC423)</f>
        <v>661</v>
      </c>
      <c r="AD424" s="45">
        <f>SUM(AD412:AD423)</f>
        <v>5779</v>
      </c>
      <c r="AE424" s="45">
        <f t="shared" ref="AE424:AI424" si="329">SUM(AE412:AE423)</f>
        <v>109098</v>
      </c>
      <c r="AF424" s="45">
        <f t="shared" si="329"/>
        <v>618907</v>
      </c>
      <c r="AG424" s="45">
        <f t="shared" si="329"/>
        <v>728005</v>
      </c>
      <c r="AH424" s="35">
        <f t="shared" si="329"/>
        <v>5.4365037203096351</v>
      </c>
      <c r="AI424" s="35">
        <f t="shared" si="329"/>
        <v>0.95144362738671351</v>
      </c>
      <c r="AJ424" s="80"/>
      <c r="AK424" s="81"/>
      <c r="AL424" s="82"/>
      <c r="AM424" s="83"/>
      <c r="AN424" s="82"/>
      <c r="AO424" s="104"/>
    </row>
    <row r="425" spans="2:41" ht="13.5" thickBot="1" x14ac:dyDescent="0.25">
      <c r="B425" s="99" t="s">
        <v>146</v>
      </c>
      <c r="C425" s="8">
        <f t="shared" ref="C425:AI425" si="330">AVERAGE(C412:C423)</f>
        <v>114681.75</v>
      </c>
      <c r="D425" s="95">
        <f t="shared" si="330"/>
        <v>3776.1720833333334</v>
      </c>
      <c r="E425" s="95">
        <f t="shared" si="330"/>
        <v>237.61908333333335</v>
      </c>
      <c r="F425" s="95">
        <f t="shared" si="330"/>
        <v>8.6428333333333338</v>
      </c>
      <c r="G425" s="94">
        <f>AVERAGE(G412:G423)</f>
        <v>0.95833333333333337</v>
      </c>
      <c r="H425" s="95">
        <f>AVERAGE(H412:H423)</f>
        <v>269.91666666666669</v>
      </c>
      <c r="I425" s="95">
        <f>AVERAGE(I412:I423)</f>
        <v>8.4166666666666661</v>
      </c>
      <c r="J425" s="94">
        <f>AVERAGE(J412:J423)</f>
        <v>0.96666666666666679</v>
      </c>
      <c r="K425" s="95">
        <f t="shared" si="330"/>
        <v>517.10716666666667</v>
      </c>
      <c r="L425" s="95">
        <f t="shared" si="330"/>
        <v>26.452416666666664</v>
      </c>
      <c r="M425" s="94">
        <f>AVERAGE(M412:M423)</f>
        <v>0.94666666666666643</v>
      </c>
      <c r="N425" s="8">
        <f t="shared" si="330"/>
        <v>165.40916666666666</v>
      </c>
      <c r="O425" s="96">
        <f t="shared" si="330"/>
        <v>17.381000000000004</v>
      </c>
      <c r="P425" s="96">
        <f t="shared" si="330"/>
        <v>7.2730000000000006</v>
      </c>
      <c r="Q425" s="96">
        <f t="shared" si="330"/>
        <v>7.6650833333333344</v>
      </c>
      <c r="R425" s="96">
        <f t="shared" si="330"/>
        <v>2584.4807500000002</v>
      </c>
      <c r="S425" s="96">
        <f t="shared" si="330"/>
        <v>2300.3781666666669</v>
      </c>
      <c r="T425" s="95">
        <f>AVERAGE(T412:T423)</f>
        <v>41.081818181818178</v>
      </c>
      <c r="U425" s="95">
        <f>AVERAGE(U412:U423)</f>
        <v>4.7454545454545451</v>
      </c>
      <c r="V425" s="97">
        <f t="shared" si="330"/>
        <v>53.183333333333337</v>
      </c>
      <c r="W425" s="97">
        <f t="shared" si="330"/>
        <v>8.7833333333333332</v>
      </c>
      <c r="X425" s="100">
        <f t="shared" si="330"/>
        <v>0.83620680842206674</v>
      </c>
      <c r="Y425" s="96">
        <f t="shared" si="330"/>
        <v>7.2166666666666677</v>
      </c>
      <c r="Z425" s="96">
        <f t="shared" si="330"/>
        <v>1.0916666666666666</v>
      </c>
      <c r="AA425" s="100">
        <f t="shared" ref="AA425" si="331">AVERAGE(AA412:AA423)</f>
        <v>0.84540340529148039</v>
      </c>
      <c r="AB425" s="96">
        <f t="shared" si="330"/>
        <v>4.5633333333333335</v>
      </c>
      <c r="AC425" s="8">
        <f>AVERAGE(AC412:AC423)</f>
        <v>55.083333333333336</v>
      </c>
      <c r="AD425" s="8">
        <f>AVERAGE(AD412:AD423)</f>
        <v>481.58333333333331</v>
      </c>
      <c r="AE425" s="8">
        <f t="shared" si="330"/>
        <v>9091.5</v>
      </c>
      <c r="AF425" s="8">
        <f t="shared" si="330"/>
        <v>51575.583333333336</v>
      </c>
      <c r="AG425" s="8">
        <f t="shared" si="330"/>
        <v>60667.083333333336</v>
      </c>
      <c r="AH425" s="96">
        <f t="shared" si="330"/>
        <v>0.45304197669246959</v>
      </c>
      <c r="AI425" s="96">
        <f t="shared" si="330"/>
        <v>7.9286968948892797E-2</v>
      </c>
      <c r="AJ425" s="84">
        <f t="shared" ref="AJ425" si="332">D425/$D$2</f>
        <v>0.68657674242424238</v>
      </c>
      <c r="AK425" s="85">
        <f t="shared" ref="AK425" si="333">(D425*E425)/1000</f>
        <v>897.29054895059028</v>
      </c>
      <c r="AL425" s="86">
        <f t="shared" si="325"/>
        <v>0.54381245390944866</v>
      </c>
      <c r="AM425" s="87">
        <f t="shared" ref="AM425" si="334">(D425*H425)/1000</f>
        <v>1019.2517814930557</v>
      </c>
      <c r="AN425" s="86">
        <f t="shared" si="327"/>
        <v>0.61772835242003377</v>
      </c>
      <c r="AO425" s="105">
        <f>AVERAGE(AO412:AO423)</f>
        <v>13371.972122222222</v>
      </c>
    </row>
    <row r="426" spans="2:41" ht="13.5" thickTop="1" x14ac:dyDescent="0.2"/>
    <row r="427" spans="2:41" ht="13.5" thickBot="1" x14ac:dyDescent="0.25"/>
    <row r="428" spans="2:41" ht="13.5" thickTop="1" x14ac:dyDescent="0.2">
      <c r="B428" s="19" t="s">
        <v>5</v>
      </c>
      <c r="C428" s="20" t="s">
        <v>6</v>
      </c>
      <c r="D428" s="20" t="s">
        <v>6</v>
      </c>
      <c r="E428" s="20" t="s">
        <v>7</v>
      </c>
      <c r="F428" s="20" t="s">
        <v>8</v>
      </c>
      <c r="G428" s="42" t="s">
        <v>2</v>
      </c>
      <c r="H428" s="20" t="s">
        <v>9</v>
      </c>
      <c r="I428" s="20" t="s">
        <v>10</v>
      </c>
      <c r="J428" s="42" t="s">
        <v>3</v>
      </c>
      <c r="K428" s="20" t="s">
        <v>11</v>
      </c>
      <c r="L428" s="20" t="s">
        <v>12</v>
      </c>
      <c r="M428" s="42" t="s">
        <v>13</v>
      </c>
      <c r="N428" s="20" t="s">
        <v>137</v>
      </c>
      <c r="O428" s="21" t="s">
        <v>16</v>
      </c>
      <c r="P428" s="20" t="s">
        <v>66</v>
      </c>
      <c r="Q428" s="20" t="s">
        <v>67</v>
      </c>
      <c r="R428" s="20" t="s">
        <v>68</v>
      </c>
      <c r="S428" s="20" t="s">
        <v>69</v>
      </c>
      <c r="T428" s="20" t="s">
        <v>103</v>
      </c>
      <c r="U428" s="20" t="s">
        <v>104</v>
      </c>
      <c r="V428" s="20" t="s">
        <v>105</v>
      </c>
      <c r="W428" s="20" t="s">
        <v>106</v>
      </c>
      <c r="X428" s="91" t="s">
        <v>147</v>
      </c>
      <c r="Y428" s="20" t="s">
        <v>113</v>
      </c>
      <c r="Z428" s="20" t="s">
        <v>114</v>
      </c>
      <c r="AA428" s="91" t="s">
        <v>148</v>
      </c>
      <c r="AB428" s="20" t="s">
        <v>121</v>
      </c>
      <c r="AC428" s="108" t="s">
        <v>56</v>
      </c>
      <c r="AD428" s="109"/>
      <c r="AE428" s="21" t="s">
        <v>70</v>
      </c>
      <c r="AF428" s="21" t="s">
        <v>71</v>
      </c>
      <c r="AG428" s="21" t="s">
        <v>39</v>
      </c>
      <c r="AH428" s="21" t="s">
        <v>14</v>
      </c>
      <c r="AI428" s="21" t="s">
        <v>70</v>
      </c>
      <c r="AJ428" s="68" t="s">
        <v>72</v>
      </c>
      <c r="AK428" s="69" t="s">
        <v>73</v>
      </c>
      <c r="AL428" s="70" t="s">
        <v>74</v>
      </c>
      <c r="AM428" s="71" t="s">
        <v>72</v>
      </c>
      <c r="AN428" s="70" t="s">
        <v>72</v>
      </c>
      <c r="AO428" s="68" t="s">
        <v>156</v>
      </c>
    </row>
    <row r="429" spans="2:41" ht="13.5" thickBot="1" x14ac:dyDescent="0.25">
      <c r="B429" s="15" t="s">
        <v>149</v>
      </c>
      <c r="C429" s="16" t="s">
        <v>18</v>
      </c>
      <c r="D429" s="17" t="s">
        <v>19</v>
      </c>
      <c r="E429" s="16" t="s">
        <v>20</v>
      </c>
      <c r="F429" s="16" t="s">
        <v>20</v>
      </c>
      <c r="G429" s="43" t="s">
        <v>21</v>
      </c>
      <c r="H429" s="16" t="s">
        <v>20</v>
      </c>
      <c r="I429" s="16" t="s">
        <v>20</v>
      </c>
      <c r="J429" s="43" t="s">
        <v>21</v>
      </c>
      <c r="K429" s="16" t="s">
        <v>20</v>
      </c>
      <c r="L429" s="16" t="s">
        <v>20</v>
      </c>
      <c r="M429" s="43" t="s">
        <v>21</v>
      </c>
      <c r="N429" s="16" t="s">
        <v>23</v>
      </c>
      <c r="O429" s="18" t="s">
        <v>24</v>
      </c>
      <c r="P429" s="16"/>
      <c r="Q429" s="16"/>
      <c r="R429" s="16"/>
      <c r="S429" s="16"/>
      <c r="T429" s="16"/>
      <c r="U429" s="16"/>
      <c r="V429" s="16"/>
      <c r="W429" s="16"/>
      <c r="X429" s="92" t="s">
        <v>150</v>
      </c>
      <c r="Y429" s="16"/>
      <c r="Z429" s="16"/>
      <c r="AA429" s="92" t="s">
        <v>150</v>
      </c>
      <c r="AB429" s="16"/>
      <c r="AC429" s="37" t="s">
        <v>58</v>
      </c>
      <c r="AD429" s="37" t="s">
        <v>59</v>
      </c>
      <c r="AE429" s="17" t="s">
        <v>41</v>
      </c>
      <c r="AF429" s="17" t="s">
        <v>41</v>
      </c>
      <c r="AG429" s="17" t="s">
        <v>41</v>
      </c>
      <c r="AH429" s="17" t="s">
        <v>22</v>
      </c>
      <c r="AI429" s="17" t="s">
        <v>22</v>
      </c>
      <c r="AJ429" s="72" t="s">
        <v>6</v>
      </c>
      <c r="AK429" s="73" t="s">
        <v>76</v>
      </c>
      <c r="AL429" s="74" t="s">
        <v>77</v>
      </c>
      <c r="AM429" s="75" t="s">
        <v>78</v>
      </c>
      <c r="AN429" s="74" t="s">
        <v>79</v>
      </c>
      <c r="AO429" s="72" t="s">
        <v>157</v>
      </c>
    </row>
    <row r="430" spans="2:41" ht="13.5" thickTop="1" x14ac:dyDescent="0.2">
      <c r="B430" s="1" t="s">
        <v>42</v>
      </c>
      <c r="C430" s="2">
        <v>103468</v>
      </c>
      <c r="D430" s="2">
        <v>3338</v>
      </c>
      <c r="E430" s="2">
        <v>189</v>
      </c>
      <c r="F430" s="2">
        <v>7</v>
      </c>
      <c r="G430" s="89">
        <v>96</v>
      </c>
      <c r="H430" s="2">
        <v>209</v>
      </c>
      <c r="I430" s="2">
        <v>10</v>
      </c>
      <c r="J430" s="89">
        <v>95</v>
      </c>
      <c r="K430" s="2">
        <v>488</v>
      </c>
      <c r="L430" s="2">
        <v>31</v>
      </c>
      <c r="M430" s="89">
        <v>94</v>
      </c>
      <c r="N430" s="4">
        <v>180.08</v>
      </c>
      <c r="O430" s="3">
        <v>15.73</v>
      </c>
      <c r="P430" s="41">
        <v>7.15</v>
      </c>
      <c r="Q430" s="41">
        <v>7.43</v>
      </c>
      <c r="R430" s="2">
        <v>2416</v>
      </c>
      <c r="S430" s="2">
        <v>2195</v>
      </c>
      <c r="T430" s="46">
        <v>53</v>
      </c>
      <c r="U430" s="46">
        <v>5.7</v>
      </c>
      <c r="V430" s="52">
        <v>64.8</v>
      </c>
      <c r="W430" s="52">
        <v>10</v>
      </c>
      <c r="X430" s="89">
        <v>85</v>
      </c>
      <c r="Y430" s="46">
        <v>7.3</v>
      </c>
      <c r="Z430" s="46">
        <v>1.2</v>
      </c>
      <c r="AA430" s="89">
        <v>84</v>
      </c>
      <c r="AB430" s="41">
        <v>2.0299999999999998</v>
      </c>
      <c r="AC430" s="38">
        <v>46</v>
      </c>
      <c r="AD430" s="38">
        <v>449</v>
      </c>
      <c r="AE430" s="2">
        <v>8517</v>
      </c>
      <c r="AF430" s="2">
        <v>50231</v>
      </c>
      <c r="AG430" s="2">
        <f t="shared" ref="AG430:AG441" si="335">AF430+AE430</f>
        <v>58748</v>
      </c>
      <c r="AH430" s="3">
        <f t="shared" ref="AH430:AH441" si="336">AF430/C430</f>
        <v>0.48547376966791667</v>
      </c>
      <c r="AI430" s="3">
        <f t="shared" ref="AI430:AI441" si="337">AE430/C430</f>
        <v>8.2315305215138981E-2</v>
      </c>
      <c r="AJ430" s="76">
        <f>D430/$D$2</f>
        <v>0.60690909090909095</v>
      </c>
      <c r="AK430" s="77">
        <f>(D430*E430)/1000</f>
        <v>630.88199999999995</v>
      </c>
      <c r="AL430" s="78">
        <f>(AK430)/$F$3</f>
        <v>0.38235272727272723</v>
      </c>
      <c r="AM430" s="79">
        <f>(D430*H430)/1000</f>
        <v>697.64200000000005</v>
      </c>
      <c r="AN430" s="78">
        <f>(AM430)/$H$3</f>
        <v>0.42281333333333337</v>
      </c>
      <c r="AO430" s="103">
        <f>(0.8*D430*H430)/60</f>
        <v>9301.8933333333334</v>
      </c>
    </row>
    <row r="431" spans="2:41" x14ac:dyDescent="0.2">
      <c r="B431" s="1" t="s">
        <v>43</v>
      </c>
      <c r="C431" s="2">
        <v>93300</v>
      </c>
      <c r="D431" s="2">
        <v>3332</v>
      </c>
      <c r="E431" s="2">
        <v>220</v>
      </c>
      <c r="F431" s="2">
        <v>10</v>
      </c>
      <c r="G431" s="89">
        <v>95</v>
      </c>
      <c r="H431" s="2">
        <v>279</v>
      </c>
      <c r="I431" s="2">
        <v>11</v>
      </c>
      <c r="J431" s="89">
        <v>96</v>
      </c>
      <c r="K431" s="2">
        <v>538</v>
      </c>
      <c r="L431" s="2">
        <v>27</v>
      </c>
      <c r="M431" s="89">
        <v>95</v>
      </c>
      <c r="N431" s="3">
        <v>201.62</v>
      </c>
      <c r="O431" s="3">
        <v>16.648</v>
      </c>
      <c r="P431" s="41">
        <v>6.94</v>
      </c>
      <c r="Q431" s="41">
        <v>7.42</v>
      </c>
      <c r="R431" s="2">
        <v>2462</v>
      </c>
      <c r="S431" s="2">
        <v>2309</v>
      </c>
      <c r="T431" s="46">
        <v>46.8</v>
      </c>
      <c r="U431" s="46">
        <v>7.4</v>
      </c>
      <c r="V431" s="52">
        <v>63.1</v>
      </c>
      <c r="W431" s="52">
        <v>11.8</v>
      </c>
      <c r="X431" s="89">
        <v>81</v>
      </c>
      <c r="Y431" s="46">
        <v>6.8</v>
      </c>
      <c r="Z431" s="46">
        <v>1</v>
      </c>
      <c r="AA431" s="89">
        <v>85</v>
      </c>
      <c r="AB431" s="41">
        <v>2.89</v>
      </c>
      <c r="AC431" s="39">
        <v>52</v>
      </c>
      <c r="AD431" s="39">
        <v>448</v>
      </c>
      <c r="AE431" s="2">
        <v>7773</v>
      </c>
      <c r="AF431" s="2">
        <v>46723</v>
      </c>
      <c r="AG431" s="2">
        <f t="shared" si="335"/>
        <v>54496</v>
      </c>
      <c r="AH431" s="3">
        <f t="shared" si="336"/>
        <v>0.50078242229367631</v>
      </c>
      <c r="AI431" s="3">
        <f t="shared" si="337"/>
        <v>8.3311897106109326E-2</v>
      </c>
      <c r="AJ431" s="76">
        <f t="shared" ref="AJ431:AJ443" si="338">D431/$D$2</f>
        <v>0.60581818181818181</v>
      </c>
      <c r="AK431" s="77">
        <f t="shared" ref="AK431:AK443" si="339">(D431*E431)/1000</f>
        <v>733.04</v>
      </c>
      <c r="AL431" s="78">
        <f t="shared" ref="AL431:AL443" si="340">(AK431)/$F$3</f>
        <v>0.44426666666666664</v>
      </c>
      <c r="AM431" s="79">
        <f t="shared" ref="AM431:AM443" si="341">(D431*H431)/1000</f>
        <v>929.62800000000004</v>
      </c>
      <c r="AN431" s="78">
        <f t="shared" ref="AN431:AN443" si="342">(AM431)/$H$3</f>
        <v>0.56341090909090907</v>
      </c>
      <c r="AO431" s="103">
        <f t="shared" ref="AO431:AO441" si="343">(0.8*D431*H431)/60</f>
        <v>12395.040000000003</v>
      </c>
    </row>
    <row r="432" spans="2:41" x14ac:dyDescent="0.2">
      <c r="B432" s="1" t="s">
        <v>44</v>
      </c>
      <c r="C432" s="2">
        <v>122774</v>
      </c>
      <c r="D432" s="2">
        <v>3960</v>
      </c>
      <c r="E432" s="2">
        <v>192</v>
      </c>
      <c r="F432" s="2">
        <v>8</v>
      </c>
      <c r="G432" s="89">
        <v>96</v>
      </c>
      <c r="H432" s="2">
        <v>231</v>
      </c>
      <c r="I432" s="2">
        <v>9</v>
      </c>
      <c r="J432" s="89">
        <v>96</v>
      </c>
      <c r="K432" s="2">
        <v>423</v>
      </c>
      <c r="L432" s="2">
        <v>26</v>
      </c>
      <c r="M432" s="89">
        <v>94</v>
      </c>
      <c r="N432" s="3">
        <v>259</v>
      </c>
      <c r="O432" s="3">
        <v>17.399999999999999</v>
      </c>
      <c r="P432" s="41">
        <v>6.98</v>
      </c>
      <c r="Q432" s="41">
        <v>7.27</v>
      </c>
      <c r="R432" s="2">
        <v>2222</v>
      </c>
      <c r="S432" s="2">
        <v>1936</v>
      </c>
      <c r="T432" s="46">
        <v>42.3</v>
      </c>
      <c r="U432" s="46">
        <v>5.3</v>
      </c>
      <c r="V432" s="52">
        <v>58.3</v>
      </c>
      <c r="W432" s="52">
        <v>10</v>
      </c>
      <c r="X432" s="89">
        <v>83</v>
      </c>
      <c r="Y432" s="46">
        <v>6.2</v>
      </c>
      <c r="Z432" s="46">
        <v>1</v>
      </c>
      <c r="AA432" s="89">
        <v>85</v>
      </c>
      <c r="AB432" s="41">
        <v>2.99</v>
      </c>
      <c r="AC432" s="39">
        <v>56</v>
      </c>
      <c r="AD432" s="39">
        <v>445</v>
      </c>
      <c r="AE432" s="2">
        <v>9981</v>
      </c>
      <c r="AF432" s="2">
        <v>51693</v>
      </c>
      <c r="AG432" s="2">
        <f t="shared" si="335"/>
        <v>61674</v>
      </c>
      <c r="AH432" s="3">
        <f t="shared" si="336"/>
        <v>0.42104191441184613</v>
      </c>
      <c r="AI432" s="3">
        <f t="shared" si="337"/>
        <v>8.1295714076270217E-2</v>
      </c>
      <c r="AJ432" s="76">
        <f t="shared" si="338"/>
        <v>0.72</v>
      </c>
      <c r="AK432" s="77">
        <f t="shared" si="339"/>
        <v>760.32</v>
      </c>
      <c r="AL432" s="78">
        <f t="shared" si="340"/>
        <v>0.46080000000000004</v>
      </c>
      <c r="AM432" s="79">
        <f t="shared" si="341"/>
        <v>914.76</v>
      </c>
      <c r="AN432" s="78">
        <f t="shared" si="342"/>
        <v>0.5544</v>
      </c>
      <c r="AO432" s="103">
        <f t="shared" si="343"/>
        <v>12196.8</v>
      </c>
    </row>
    <row r="433" spans="2:41" x14ac:dyDescent="0.2">
      <c r="B433" s="1" t="s">
        <v>45</v>
      </c>
      <c r="C433" s="2">
        <v>132690</v>
      </c>
      <c r="D433" s="2">
        <v>4423</v>
      </c>
      <c r="E433" s="2">
        <v>193.333</v>
      </c>
      <c r="F433" s="2">
        <v>5.25</v>
      </c>
      <c r="G433" s="89">
        <v>97.284000000000006</v>
      </c>
      <c r="H433" s="2">
        <v>209.167</v>
      </c>
      <c r="I433" s="2">
        <v>7</v>
      </c>
      <c r="J433" s="89">
        <v>96.653000000000006</v>
      </c>
      <c r="K433" s="2">
        <v>446</v>
      </c>
      <c r="L433" s="2">
        <v>28.417000000000002</v>
      </c>
      <c r="M433" s="89">
        <v>93.628</v>
      </c>
      <c r="N433" s="3">
        <v>177.92</v>
      </c>
      <c r="O433" s="3">
        <v>17.414000000000001</v>
      </c>
      <c r="P433" s="41">
        <v>6.9189999999999996</v>
      </c>
      <c r="Q433" s="41">
        <v>7.3529999999999998</v>
      </c>
      <c r="R433" s="2">
        <v>2280.8330000000001</v>
      </c>
      <c r="S433" s="2">
        <v>2168.5</v>
      </c>
      <c r="T433" s="46">
        <v>44.075000000000003</v>
      </c>
      <c r="U433" s="46">
        <v>5.944</v>
      </c>
      <c r="V433" s="52">
        <v>58.982999999999997</v>
      </c>
      <c r="W433" s="52">
        <v>8.7110000000000003</v>
      </c>
      <c r="X433" s="89">
        <v>85.230999999999995</v>
      </c>
      <c r="Y433" s="46">
        <v>6.8239999999999998</v>
      </c>
      <c r="Z433" s="46">
        <v>1.0780000000000001</v>
      </c>
      <c r="AA433" s="89">
        <v>84.203000000000003</v>
      </c>
      <c r="AB433" s="41">
        <v>2.66</v>
      </c>
      <c r="AC433" s="39">
        <v>41</v>
      </c>
      <c r="AD433" s="39">
        <v>351.5</v>
      </c>
      <c r="AE433" s="2">
        <v>11444</v>
      </c>
      <c r="AF433" s="2">
        <v>47159</v>
      </c>
      <c r="AG433" s="2">
        <f t="shared" si="335"/>
        <v>58603</v>
      </c>
      <c r="AH433" s="3">
        <f t="shared" si="336"/>
        <v>0.35540734041751448</v>
      </c>
      <c r="AI433" s="3">
        <f t="shared" si="337"/>
        <v>8.6246137613987486E-2</v>
      </c>
      <c r="AJ433" s="76">
        <f t="shared" si="338"/>
        <v>0.80418181818181822</v>
      </c>
      <c r="AK433" s="77">
        <f t="shared" si="339"/>
        <v>855.11185899999998</v>
      </c>
      <c r="AL433" s="78">
        <f t="shared" si="340"/>
        <v>0.51824961151515148</v>
      </c>
      <c r="AM433" s="79">
        <f t="shared" si="341"/>
        <v>925.14564100000007</v>
      </c>
      <c r="AN433" s="78">
        <f t="shared" si="342"/>
        <v>0.56069432787878792</v>
      </c>
      <c r="AO433" s="103">
        <f t="shared" si="343"/>
        <v>12335.275213333334</v>
      </c>
    </row>
    <row r="434" spans="2:41" x14ac:dyDescent="0.2">
      <c r="B434" s="1" t="s">
        <v>46</v>
      </c>
      <c r="C434" s="90">
        <v>201017</v>
      </c>
      <c r="D434" s="2">
        <v>6484.4189999999999</v>
      </c>
      <c r="E434" s="2">
        <v>157.071</v>
      </c>
      <c r="F434" s="2">
        <v>8.9290000000000003</v>
      </c>
      <c r="G434" s="89">
        <v>94.314999999999998</v>
      </c>
      <c r="H434" s="2">
        <v>128.571</v>
      </c>
      <c r="I434" s="2">
        <v>9.7140000000000004</v>
      </c>
      <c r="J434" s="89">
        <v>92.444999999999993</v>
      </c>
      <c r="K434" s="2">
        <v>226.857</v>
      </c>
      <c r="L434" s="2">
        <v>27.643000000000001</v>
      </c>
      <c r="M434" s="89">
        <v>87.814999999999998</v>
      </c>
      <c r="N434" s="3">
        <v>125</v>
      </c>
      <c r="O434" s="3">
        <v>17.239999999999998</v>
      </c>
      <c r="P434" s="41">
        <v>6.7409999999999997</v>
      </c>
      <c r="Q434" s="41">
        <v>7.234</v>
      </c>
      <c r="R434" s="2">
        <v>2178.643</v>
      </c>
      <c r="S434" s="2">
        <v>2143.7860000000001</v>
      </c>
      <c r="T434" s="46">
        <v>26.292999999999999</v>
      </c>
      <c r="U434" s="46">
        <v>4.6210000000000004</v>
      </c>
      <c r="V434" s="52">
        <v>35.656999999999996</v>
      </c>
      <c r="W434" s="52">
        <v>8.2780000000000005</v>
      </c>
      <c r="X434" s="89">
        <v>76.784000000000006</v>
      </c>
      <c r="Y434" s="46">
        <v>4.5810000000000004</v>
      </c>
      <c r="Z434" s="46">
        <v>1.048</v>
      </c>
      <c r="AA434" s="89">
        <v>77.123000000000005</v>
      </c>
      <c r="AB434" s="41">
        <v>3</v>
      </c>
      <c r="AC434" s="39">
        <v>54</v>
      </c>
      <c r="AD434" s="39">
        <v>455</v>
      </c>
      <c r="AE434" s="2">
        <v>18178</v>
      </c>
      <c r="AF434" s="2">
        <v>50303</v>
      </c>
      <c r="AG434" s="2">
        <f t="shared" si="335"/>
        <v>68481</v>
      </c>
      <c r="AH434" s="3">
        <f t="shared" si="336"/>
        <v>0.2502425168020615</v>
      </c>
      <c r="AI434" s="3">
        <f t="shared" si="337"/>
        <v>9.0430162623061736E-2</v>
      </c>
      <c r="AJ434" s="76">
        <f t="shared" si="338"/>
        <v>1.1789852727272727</v>
      </c>
      <c r="AK434" s="77">
        <f t="shared" si="339"/>
        <v>1018.5141767489999</v>
      </c>
      <c r="AL434" s="78">
        <f t="shared" si="340"/>
        <v>0.61728131924181817</v>
      </c>
      <c r="AM434" s="79">
        <f t="shared" si="341"/>
        <v>833.70823524900004</v>
      </c>
      <c r="AN434" s="78">
        <f t="shared" si="342"/>
        <v>0.50527771833272728</v>
      </c>
      <c r="AO434" s="103">
        <f t="shared" si="343"/>
        <v>11116.10980332</v>
      </c>
    </row>
    <row r="435" spans="2:41" x14ac:dyDescent="0.2">
      <c r="B435" s="1" t="s">
        <v>47</v>
      </c>
      <c r="C435" s="90">
        <v>194580</v>
      </c>
      <c r="D435" s="2">
        <v>6486</v>
      </c>
      <c r="E435" s="2">
        <v>133</v>
      </c>
      <c r="F435" s="2">
        <v>9.4440000000000008</v>
      </c>
      <c r="G435" s="89">
        <v>92.899000000000001</v>
      </c>
      <c r="H435" s="2">
        <v>155.55600000000001</v>
      </c>
      <c r="I435" s="2">
        <v>7.6669999999999998</v>
      </c>
      <c r="J435" s="89">
        <v>95.070999999999998</v>
      </c>
      <c r="K435" s="2">
        <v>384.11099999999999</v>
      </c>
      <c r="L435" s="2">
        <v>24.667000000000002</v>
      </c>
      <c r="M435" s="89">
        <v>93.578000000000003</v>
      </c>
      <c r="N435" s="3">
        <v>126</v>
      </c>
      <c r="O435" s="3">
        <v>17.45</v>
      </c>
      <c r="P435" s="41">
        <v>6.8819999999999997</v>
      </c>
      <c r="Q435" s="41">
        <v>7.33</v>
      </c>
      <c r="R435" s="2">
        <v>2236.444</v>
      </c>
      <c r="S435" s="2">
        <v>2234.444</v>
      </c>
      <c r="T435" s="46">
        <v>28.943999999999999</v>
      </c>
      <c r="U435" s="46">
        <v>6.2359999999999998</v>
      </c>
      <c r="V435" s="52">
        <v>40.200000000000003</v>
      </c>
      <c r="W435" s="52">
        <v>11.07</v>
      </c>
      <c r="X435" s="89">
        <v>72.462999999999994</v>
      </c>
      <c r="Y435" s="46">
        <v>5.7590000000000003</v>
      </c>
      <c r="Z435" s="46">
        <v>1.097</v>
      </c>
      <c r="AA435" s="89">
        <v>80.951999999999998</v>
      </c>
      <c r="AB435" s="41">
        <v>3.36</v>
      </c>
      <c r="AC435" s="39">
        <v>57</v>
      </c>
      <c r="AD435" s="39">
        <v>495</v>
      </c>
      <c r="AE435" s="2">
        <v>12744</v>
      </c>
      <c r="AF435" s="2">
        <v>52181</v>
      </c>
      <c r="AG435" s="2">
        <f t="shared" si="335"/>
        <v>64925</v>
      </c>
      <c r="AH435" s="3">
        <f t="shared" si="336"/>
        <v>0.26817247404666461</v>
      </c>
      <c r="AI435" s="3">
        <f t="shared" si="337"/>
        <v>6.5494912118408882E-2</v>
      </c>
      <c r="AJ435" s="76">
        <f t="shared" si="338"/>
        <v>1.1792727272727273</v>
      </c>
      <c r="AK435" s="77">
        <f t="shared" si="339"/>
        <v>862.63800000000003</v>
      </c>
      <c r="AL435" s="78">
        <f t="shared" si="340"/>
        <v>0.5228109090909091</v>
      </c>
      <c r="AM435" s="79">
        <f t="shared" si="341"/>
        <v>1008.9362160000002</v>
      </c>
      <c r="AN435" s="78">
        <f t="shared" si="342"/>
        <v>0.61147649454545461</v>
      </c>
      <c r="AO435" s="103">
        <f t="shared" si="343"/>
        <v>13452.482880000001</v>
      </c>
    </row>
    <row r="436" spans="2:41" x14ac:dyDescent="0.2">
      <c r="B436" s="1" t="s">
        <v>48</v>
      </c>
      <c r="C436" s="90">
        <v>201066</v>
      </c>
      <c r="D436" s="2">
        <v>6486</v>
      </c>
      <c r="E436" s="2">
        <v>149</v>
      </c>
      <c r="F436" s="2">
        <v>9</v>
      </c>
      <c r="G436" s="89">
        <v>94</v>
      </c>
      <c r="H436" s="2">
        <v>179</v>
      </c>
      <c r="I436" s="2">
        <v>10</v>
      </c>
      <c r="J436" s="89">
        <v>95</v>
      </c>
      <c r="K436" s="2">
        <v>373</v>
      </c>
      <c r="L436" s="2">
        <v>30</v>
      </c>
      <c r="M436" s="89">
        <v>92</v>
      </c>
      <c r="N436" s="3">
        <v>178</v>
      </c>
      <c r="O436" s="3">
        <v>17.309999999999999</v>
      </c>
      <c r="P436" s="41">
        <v>6.99</v>
      </c>
      <c r="Q436" s="41">
        <v>7.51</v>
      </c>
      <c r="R436" s="2">
        <v>2451</v>
      </c>
      <c r="S436" s="2">
        <v>2238</v>
      </c>
      <c r="T436" s="46">
        <v>33.5</v>
      </c>
      <c r="U436" s="46">
        <v>6.7</v>
      </c>
      <c r="V436" s="52">
        <v>47.7</v>
      </c>
      <c r="W436" s="52">
        <v>11.7</v>
      </c>
      <c r="X436" s="89">
        <v>75</v>
      </c>
      <c r="Y436" s="46">
        <v>6.8</v>
      </c>
      <c r="Z436" s="46">
        <v>1.2</v>
      </c>
      <c r="AA436" s="89">
        <v>82</v>
      </c>
      <c r="AB436" s="41">
        <v>3.25</v>
      </c>
      <c r="AC436" s="47">
        <v>67</v>
      </c>
      <c r="AD436" s="47">
        <v>589</v>
      </c>
      <c r="AE436" s="2">
        <v>9617</v>
      </c>
      <c r="AF436" s="2">
        <v>53510</v>
      </c>
      <c r="AG436" s="2">
        <f t="shared" si="335"/>
        <v>63127</v>
      </c>
      <c r="AH436" s="3">
        <f t="shared" si="336"/>
        <v>0.26613151900371024</v>
      </c>
      <c r="AI436" s="3">
        <f t="shared" si="337"/>
        <v>4.7830065749554874E-2</v>
      </c>
      <c r="AJ436" s="76">
        <f t="shared" si="338"/>
        <v>1.1792727272727273</v>
      </c>
      <c r="AK436" s="77">
        <f t="shared" si="339"/>
        <v>966.41399999999999</v>
      </c>
      <c r="AL436" s="78">
        <f t="shared" si="340"/>
        <v>0.58570545454545453</v>
      </c>
      <c r="AM436" s="79">
        <f t="shared" si="341"/>
        <v>1160.9939999999999</v>
      </c>
      <c r="AN436" s="78">
        <f t="shared" si="342"/>
        <v>0.70363272727272719</v>
      </c>
      <c r="AO436" s="103">
        <f t="shared" si="343"/>
        <v>15479.920000000002</v>
      </c>
    </row>
    <row r="437" spans="2:41" x14ac:dyDescent="0.2">
      <c r="B437" s="1" t="s">
        <v>49</v>
      </c>
      <c r="C437" s="102">
        <v>133497</v>
      </c>
      <c r="D437" s="2">
        <v>4306</v>
      </c>
      <c r="E437" s="2">
        <v>123</v>
      </c>
      <c r="F437" s="2">
        <v>6</v>
      </c>
      <c r="G437" s="89">
        <v>95</v>
      </c>
      <c r="H437" s="2">
        <v>213</v>
      </c>
      <c r="I437" s="2">
        <v>8</v>
      </c>
      <c r="J437" s="89">
        <v>96</v>
      </c>
      <c r="K437" s="2">
        <v>412</v>
      </c>
      <c r="L437" s="2">
        <v>28</v>
      </c>
      <c r="M437" s="89">
        <v>93</v>
      </c>
      <c r="N437" s="3">
        <v>126.6</v>
      </c>
      <c r="O437" s="3">
        <v>17.68</v>
      </c>
      <c r="P437" s="41">
        <v>6.9</v>
      </c>
      <c r="Q437" s="41">
        <v>7.39</v>
      </c>
      <c r="R437" s="2">
        <v>2473</v>
      </c>
      <c r="S437" s="2">
        <v>2266</v>
      </c>
      <c r="T437" s="46">
        <v>40.6</v>
      </c>
      <c r="U437" s="46">
        <v>5</v>
      </c>
      <c r="V437" s="52">
        <v>50.6</v>
      </c>
      <c r="W437" s="52">
        <v>10.1</v>
      </c>
      <c r="X437" s="89">
        <v>80</v>
      </c>
      <c r="Y437" s="46">
        <v>6.4</v>
      </c>
      <c r="Z437" s="46">
        <v>1.2</v>
      </c>
      <c r="AA437" s="89">
        <v>81</v>
      </c>
      <c r="AB437" s="41">
        <v>3.55</v>
      </c>
      <c r="AC437" s="39">
        <v>75</v>
      </c>
      <c r="AD437" s="39">
        <v>624.5</v>
      </c>
      <c r="AE437" s="2">
        <v>9795</v>
      </c>
      <c r="AF437" s="2">
        <v>50815</v>
      </c>
      <c r="AG437" s="2">
        <f t="shared" si="335"/>
        <v>60610</v>
      </c>
      <c r="AH437" s="3">
        <f t="shared" si="336"/>
        <v>0.38064525794587145</v>
      </c>
      <c r="AI437" s="3">
        <f t="shared" si="337"/>
        <v>7.3372435335625513E-2</v>
      </c>
      <c r="AJ437" s="76">
        <f t="shared" si="338"/>
        <v>0.78290909090909089</v>
      </c>
      <c r="AK437" s="77">
        <f t="shared" si="339"/>
        <v>529.63800000000003</v>
      </c>
      <c r="AL437" s="78">
        <f t="shared" si="340"/>
        <v>0.32099272727272732</v>
      </c>
      <c r="AM437" s="79">
        <f t="shared" si="341"/>
        <v>917.178</v>
      </c>
      <c r="AN437" s="78">
        <f t="shared" si="342"/>
        <v>0.55586545454545455</v>
      </c>
      <c r="AO437" s="103">
        <f t="shared" si="343"/>
        <v>12229.04</v>
      </c>
    </row>
    <row r="438" spans="2:41" x14ac:dyDescent="0.2">
      <c r="B438" s="1" t="s">
        <v>50</v>
      </c>
      <c r="C438" s="2">
        <v>118244</v>
      </c>
      <c r="D438" s="2">
        <v>3941.4670000000001</v>
      </c>
      <c r="E438" s="2">
        <v>138.667</v>
      </c>
      <c r="F438" s="2">
        <v>7.0830000000000002</v>
      </c>
      <c r="G438" s="89">
        <v>94.891999999999996</v>
      </c>
      <c r="H438" s="2">
        <v>189.167</v>
      </c>
      <c r="I438" s="2">
        <v>7.5830000000000002</v>
      </c>
      <c r="J438" s="89">
        <v>95.991</v>
      </c>
      <c r="K438" s="2">
        <v>362.5</v>
      </c>
      <c r="L438" s="2">
        <v>24</v>
      </c>
      <c r="M438" s="89">
        <v>93.379000000000005</v>
      </c>
      <c r="N438" s="3">
        <v>150.9</v>
      </c>
      <c r="O438" s="3">
        <v>18.266999999999999</v>
      </c>
      <c r="P438" s="41">
        <v>7.0149999999999997</v>
      </c>
      <c r="Q438" s="41">
        <v>7.593</v>
      </c>
      <c r="R438" s="2">
        <v>2462.3330000000001</v>
      </c>
      <c r="S438" s="2">
        <v>2264.5</v>
      </c>
      <c r="T438" s="46">
        <v>38.892000000000003</v>
      </c>
      <c r="U438" s="46">
        <v>4.8070000000000004</v>
      </c>
      <c r="V438" s="52">
        <v>51.774999999999999</v>
      </c>
      <c r="W438" s="52">
        <v>9.3320000000000007</v>
      </c>
      <c r="X438" s="89">
        <v>81.975999999999999</v>
      </c>
      <c r="Y438" s="46">
        <v>6.19</v>
      </c>
      <c r="Z438" s="46">
        <v>1.1399999999999999</v>
      </c>
      <c r="AA438" s="89">
        <v>81.582999999999998</v>
      </c>
      <c r="AB438" s="41">
        <v>3.02</v>
      </c>
      <c r="AC438" s="39">
        <v>58</v>
      </c>
      <c r="AD438" s="39">
        <v>537</v>
      </c>
      <c r="AE438" s="2">
        <v>9178</v>
      </c>
      <c r="AF438" s="2">
        <v>47098</v>
      </c>
      <c r="AG438" s="2">
        <f t="shared" si="335"/>
        <v>56276</v>
      </c>
      <c r="AH438" s="3">
        <f t="shared" si="336"/>
        <v>0.39831196508913774</v>
      </c>
      <c r="AI438" s="3">
        <f t="shared" si="337"/>
        <v>7.7619160380230715E-2</v>
      </c>
      <c r="AJ438" s="76">
        <f t="shared" si="338"/>
        <v>0.71663036363636368</v>
      </c>
      <c r="AK438" s="77">
        <f t="shared" si="339"/>
        <v>546.55140448899999</v>
      </c>
      <c r="AL438" s="78">
        <f t="shared" si="340"/>
        <v>0.33124327544787879</v>
      </c>
      <c r="AM438" s="79">
        <f t="shared" si="341"/>
        <v>745.59548798900005</v>
      </c>
      <c r="AN438" s="78">
        <f t="shared" si="342"/>
        <v>0.45187605332666669</v>
      </c>
      <c r="AO438" s="103">
        <f t="shared" si="343"/>
        <v>9941.2731731866661</v>
      </c>
    </row>
    <row r="439" spans="2:41" x14ac:dyDescent="0.2">
      <c r="B439" s="1" t="s">
        <v>51</v>
      </c>
      <c r="C439" s="2">
        <v>126415</v>
      </c>
      <c r="D439" s="2">
        <v>4077.9029999999998</v>
      </c>
      <c r="E439" s="2">
        <v>150</v>
      </c>
      <c r="F439" s="2">
        <v>8.2309999999999999</v>
      </c>
      <c r="G439" s="89">
        <v>94.513000000000005</v>
      </c>
      <c r="H439" s="2">
        <v>165.38499999999999</v>
      </c>
      <c r="I439" s="2">
        <v>6.8460000000000001</v>
      </c>
      <c r="J439" s="89">
        <v>95.861000000000004</v>
      </c>
      <c r="K439" s="2">
        <v>316.23099999999999</v>
      </c>
      <c r="L439" s="2">
        <v>22.385000000000002</v>
      </c>
      <c r="M439" s="89">
        <v>92.921000000000006</v>
      </c>
      <c r="N439" s="3">
        <v>143.78</v>
      </c>
      <c r="O439" s="3">
        <v>18.07</v>
      </c>
      <c r="P439" s="41">
        <v>6.97</v>
      </c>
      <c r="Q439" s="41">
        <v>7.42</v>
      </c>
      <c r="R439" s="2">
        <v>2476.7689999999998</v>
      </c>
      <c r="S439" s="2">
        <v>2205.538</v>
      </c>
      <c r="T439" s="46">
        <v>43.515000000000001</v>
      </c>
      <c r="U439" s="46">
        <v>1.901</v>
      </c>
      <c r="V439" s="52">
        <v>55.976999999999997</v>
      </c>
      <c r="W439" s="52">
        <v>7.758</v>
      </c>
      <c r="X439" s="89">
        <v>86.141000000000005</v>
      </c>
      <c r="Y439" s="46">
        <v>6.4260000000000002</v>
      </c>
      <c r="Z439" s="46">
        <v>0.94799999999999995</v>
      </c>
      <c r="AA439" s="89">
        <v>85.247</v>
      </c>
      <c r="AB439" s="41">
        <v>3.33</v>
      </c>
      <c r="AC439" s="39">
        <v>52</v>
      </c>
      <c r="AD439" s="39">
        <v>477</v>
      </c>
      <c r="AE439" s="2">
        <v>9779</v>
      </c>
      <c r="AF439" s="2">
        <v>48460</v>
      </c>
      <c r="AG439" s="2">
        <f t="shared" si="335"/>
        <v>58239</v>
      </c>
      <c r="AH439" s="3">
        <f t="shared" si="336"/>
        <v>0.38334058458252579</v>
      </c>
      <c r="AI439" s="3">
        <f t="shared" si="337"/>
        <v>7.7356326385318197E-2</v>
      </c>
      <c r="AJ439" s="76">
        <f t="shared" si="338"/>
        <v>0.74143690909090909</v>
      </c>
      <c r="AK439" s="77">
        <f t="shared" si="339"/>
        <v>611.68544999999995</v>
      </c>
      <c r="AL439" s="78">
        <f t="shared" si="340"/>
        <v>0.37071845454545449</v>
      </c>
      <c r="AM439" s="79">
        <f t="shared" si="341"/>
        <v>674.42398765499991</v>
      </c>
      <c r="AN439" s="78">
        <f t="shared" si="342"/>
        <v>0.40874181069999993</v>
      </c>
      <c r="AO439" s="103">
        <f t="shared" si="343"/>
        <v>8992.3198353999996</v>
      </c>
    </row>
    <row r="440" spans="2:41" x14ac:dyDescent="0.2">
      <c r="B440" s="30" t="s">
        <v>52</v>
      </c>
      <c r="C440" s="2">
        <v>108667</v>
      </c>
      <c r="D440" s="2">
        <v>3622.2330000000002</v>
      </c>
      <c r="E440" s="2">
        <v>184.357</v>
      </c>
      <c r="F440" s="2">
        <v>6.7140000000000004</v>
      </c>
      <c r="G440" s="89">
        <v>96.358000000000004</v>
      </c>
      <c r="H440" s="2">
        <v>245.714</v>
      </c>
      <c r="I440" s="2">
        <v>8.1430000000000007</v>
      </c>
      <c r="J440" s="89">
        <v>96.686000000000007</v>
      </c>
      <c r="K440" s="2">
        <v>481.92899999999997</v>
      </c>
      <c r="L440" s="2">
        <v>23.571000000000002</v>
      </c>
      <c r="M440" s="89">
        <v>95.108999999999995</v>
      </c>
      <c r="N440" s="3">
        <v>103.88</v>
      </c>
      <c r="O440" s="3">
        <v>17.175000000000001</v>
      </c>
      <c r="P440" s="41">
        <v>7.07</v>
      </c>
      <c r="Q440" s="41">
        <v>7.5030000000000001</v>
      </c>
      <c r="R440" s="2">
        <v>2604.857</v>
      </c>
      <c r="S440" s="2">
        <v>2341.143</v>
      </c>
      <c r="T440" s="46">
        <v>43.743000000000002</v>
      </c>
      <c r="U440" s="46">
        <v>1.6990000000000001</v>
      </c>
      <c r="V440" s="52">
        <v>57.256999999999998</v>
      </c>
      <c r="W440" s="52">
        <v>6.8440000000000003</v>
      </c>
      <c r="X440" s="89">
        <v>88.046999999999997</v>
      </c>
      <c r="Y440" s="46">
        <v>7.306</v>
      </c>
      <c r="Z440" s="46">
        <v>1.103</v>
      </c>
      <c r="AA440" s="89">
        <v>84.903000000000006</v>
      </c>
      <c r="AB440" s="41">
        <v>2.95</v>
      </c>
      <c r="AC440" s="39">
        <v>39</v>
      </c>
      <c r="AD440" s="39">
        <v>371</v>
      </c>
      <c r="AE440" s="2">
        <v>8478</v>
      </c>
      <c r="AF440" s="2">
        <v>48970</v>
      </c>
      <c r="AG440" s="2">
        <f t="shared" si="335"/>
        <v>57448</v>
      </c>
      <c r="AH440" s="3">
        <f t="shared" si="336"/>
        <v>0.4506427894392962</v>
      </c>
      <c r="AI440" s="3">
        <f t="shared" si="337"/>
        <v>7.8018165588449109E-2</v>
      </c>
      <c r="AJ440" s="76">
        <f t="shared" si="338"/>
        <v>0.65858781818181822</v>
      </c>
      <c r="AK440" s="77">
        <f t="shared" si="339"/>
        <v>667.7840091810001</v>
      </c>
      <c r="AL440" s="78">
        <f t="shared" si="340"/>
        <v>0.40471758132181823</v>
      </c>
      <c r="AM440" s="79">
        <f t="shared" si="341"/>
        <v>890.03335936200006</v>
      </c>
      <c r="AN440" s="78">
        <f t="shared" si="342"/>
        <v>0.53941415718909091</v>
      </c>
      <c r="AO440" s="103">
        <f t="shared" si="343"/>
        <v>11867.111458160003</v>
      </c>
    </row>
    <row r="441" spans="2:41" ht="13.5" thickBot="1" x14ac:dyDescent="0.25">
      <c r="B441" s="32" t="s">
        <v>53</v>
      </c>
      <c r="C441" s="2">
        <v>102104</v>
      </c>
      <c r="D441" s="2">
        <v>3293.6770000000001</v>
      </c>
      <c r="E441" s="2">
        <v>231.6</v>
      </c>
      <c r="F441" s="2">
        <v>5.7</v>
      </c>
      <c r="G441" s="89">
        <v>97.539000000000001</v>
      </c>
      <c r="H441" s="2">
        <v>300</v>
      </c>
      <c r="I441" s="2">
        <v>7.3</v>
      </c>
      <c r="J441" s="89">
        <v>97.566999999999993</v>
      </c>
      <c r="K441" s="2">
        <v>552.20000000000005</v>
      </c>
      <c r="L441" s="2">
        <v>25.2</v>
      </c>
      <c r="M441" s="89">
        <v>95.436000000000007</v>
      </c>
      <c r="N441" s="3">
        <v>178.86</v>
      </c>
      <c r="O441" s="3">
        <v>16.899999999999999</v>
      </c>
      <c r="P441" s="41">
        <v>7.0960000000000001</v>
      </c>
      <c r="Q441" s="41">
        <v>7.4889999999999999</v>
      </c>
      <c r="R441" s="2">
        <v>2611.9</v>
      </c>
      <c r="S441" s="2">
        <v>2320.9</v>
      </c>
      <c r="T441" s="46">
        <v>64.209999999999994</v>
      </c>
      <c r="U441" s="46">
        <v>1.9390000000000001</v>
      </c>
      <c r="V441" s="52">
        <v>75.83</v>
      </c>
      <c r="W441" s="52">
        <v>5.6310000000000002</v>
      </c>
      <c r="X441" s="89">
        <v>92.573999999999998</v>
      </c>
      <c r="Y441" s="46">
        <v>8.5739999999999998</v>
      </c>
      <c r="Z441" s="46">
        <v>1.2929999999999999</v>
      </c>
      <c r="AA441" s="89">
        <v>84.92</v>
      </c>
      <c r="AB441" s="41">
        <v>2.95</v>
      </c>
      <c r="AC441" s="40">
        <v>49</v>
      </c>
      <c r="AD441" s="40">
        <v>554</v>
      </c>
      <c r="AE441" s="2">
        <v>8183</v>
      </c>
      <c r="AF441" s="2">
        <v>52816</v>
      </c>
      <c r="AG441" s="2">
        <f t="shared" si="335"/>
        <v>60999</v>
      </c>
      <c r="AH441" s="3">
        <f t="shared" si="336"/>
        <v>0.51727650238972034</v>
      </c>
      <c r="AI441" s="3">
        <f t="shared" si="337"/>
        <v>8.0143774974535772E-2</v>
      </c>
      <c r="AJ441" s="76">
        <f t="shared" si="338"/>
        <v>0.59885036363636368</v>
      </c>
      <c r="AK441" s="77">
        <f t="shared" si="339"/>
        <v>762.81559319999997</v>
      </c>
      <c r="AL441" s="78">
        <f t="shared" si="340"/>
        <v>0.46231248072727271</v>
      </c>
      <c r="AM441" s="79">
        <f t="shared" si="341"/>
        <v>988.10310000000004</v>
      </c>
      <c r="AN441" s="78">
        <f t="shared" si="342"/>
        <v>0.59885036363636368</v>
      </c>
      <c r="AO441" s="103">
        <f t="shared" si="343"/>
        <v>13174.708000000001</v>
      </c>
    </row>
    <row r="442" spans="2:41" ht="13.5" thickTop="1" x14ac:dyDescent="0.2">
      <c r="B442" s="98" t="s">
        <v>151</v>
      </c>
      <c r="C442" s="45">
        <f>SUM(C430:C441)</f>
        <v>1637822</v>
      </c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45">
        <f>SUM(N430:N441)</f>
        <v>1951.6399999999999</v>
      </c>
      <c r="O442" s="6"/>
      <c r="P442" s="35"/>
      <c r="Q442" s="35"/>
      <c r="R442" s="35"/>
      <c r="S442" s="35"/>
      <c r="T442" s="6"/>
      <c r="U442" s="6"/>
      <c r="V442" s="53"/>
      <c r="W442" s="53"/>
      <c r="X442" s="53"/>
      <c r="Y442" s="6"/>
      <c r="Z442" s="6"/>
      <c r="AA442" s="6"/>
      <c r="AB442" s="35"/>
      <c r="AC442" s="45">
        <f>SUM(AC430:AC441)</f>
        <v>646</v>
      </c>
      <c r="AD442" s="45">
        <f>SUM(AD430:AD441)</f>
        <v>5796</v>
      </c>
      <c r="AE442" s="45">
        <f t="shared" ref="AE442:AG442" si="344">SUM(AE430:AE441)</f>
        <v>123667</v>
      </c>
      <c r="AF442" s="45">
        <f t="shared" si="344"/>
        <v>599959</v>
      </c>
      <c r="AG442" s="45">
        <f t="shared" si="344"/>
        <v>723626</v>
      </c>
      <c r="AH442" s="35"/>
      <c r="AI442" s="35"/>
      <c r="AJ442" s="80"/>
      <c r="AK442" s="81"/>
      <c r="AL442" s="82"/>
      <c r="AM442" s="83"/>
      <c r="AN442" s="82"/>
      <c r="AO442" s="104"/>
    </row>
    <row r="443" spans="2:41" ht="13.5" thickBot="1" x14ac:dyDescent="0.25">
      <c r="B443" s="99" t="s">
        <v>152</v>
      </c>
      <c r="C443" s="8">
        <f t="shared" ref="C443:AH443" si="345">AVERAGE(C430:C441)</f>
        <v>136485.16666666666</v>
      </c>
      <c r="D443" s="95">
        <f t="shared" si="345"/>
        <v>4479.224916666667</v>
      </c>
      <c r="E443" s="95">
        <f t="shared" si="345"/>
        <v>171.75233333333333</v>
      </c>
      <c r="F443" s="95">
        <f t="shared" si="345"/>
        <v>7.6125833333333333</v>
      </c>
      <c r="G443" s="94">
        <f>AVERAGE(G430:G441)</f>
        <v>95.316666666666677</v>
      </c>
      <c r="H443" s="95">
        <f>AVERAGE(H430:H441)</f>
        <v>208.71333333333334</v>
      </c>
      <c r="I443" s="95">
        <f>AVERAGE(I430:I441)</f>
        <v>8.5210833333333333</v>
      </c>
      <c r="J443" s="94">
        <f>AVERAGE(J430:J441)</f>
        <v>95.689499999999995</v>
      </c>
      <c r="K443" s="95">
        <f t="shared" si="345"/>
        <v>416.98566666666665</v>
      </c>
      <c r="L443" s="95">
        <f t="shared" si="345"/>
        <v>26.490250000000003</v>
      </c>
      <c r="M443" s="94">
        <f>AVERAGE(M430:M441)</f>
        <v>93.322166666666661</v>
      </c>
      <c r="N443" s="8">
        <f t="shared" si="345"/>
        <v>162.63666666666666</v>
      </c>
      <c r="O443" s="96">
        <f t="shared" si="345"/>
        <v>17.273666666666667</v>
      </c>
      <c r="P443" s="96">
        <f t="shared" si="345"/>
        <v>6.9710833333333353</v>
      </c>
      <c r="Q443" s="96">
        <f t="shared" si="345"/>
        <v>7.4118333333333339</v>
      </c>
      <c r="R443" s="96">
        <f t="shared" si="345"/>
        <v>2406.3149166666667</v>
      </c>
      <c r="S443" s="96">
        <f t="shared" si="345"/>
        <v>2218.5675833333335</v>
      </c>
      <c r="T443" s="95">
        <f>AVERAGE(T430:T441)</f>
        <v>42.155999999999999</v>
      </c>
      <c r="U443" s="95">
        <f>AVERAGE(U430:U441)</f>
        <v>4.7705833333333336</v>
      </c>
      <c r="V443" s="97">
        <f t="shared" si="345"/>
        <v>55.014916666666664</v>
      </c>
      <c r="W443" s="97">
        <f t="shared" si="345"/>
        <v>9.2686666666666646</v>
      </c>
      <c r="X443" s="93">
        <f t="shared" si="345"/>
        <v>82.267999999999986</v>
      </c>
      <c r="Y443" s="96">
        <f t="shared" si="345"/>
        <v>6.5966666666666667</v>
      </c>
      <c r="Z443" s="96">
        <f t="shared" si="345"/>
        <v>1.1089166666666668</v>
      </c>
      <c r="AA443" s="93">
        <f t="shared" si="345"/>
        <v>82.994249999999994</v>
      </c>
      <c r="AB443" s="96">
        <f t="shared" si="345"/>
        <v>2.9983333333333335</v>
      </c>
      <c r="AC443" s="8">
        <f>AVERAGE(AC430:AC441)</f>
        <v>53.833333333333336</v>
      </c>
      <c r="AD443" s="8">
        <f>AVERAGE(AD430:AD441)</f>
        <v>483</v>
      </c>
      <c r="AE443" s="8">
        <f t="shared" si="345"/>
        <v>10305.583333333334</v>
      </c>
      <c r="AF443" s="8">
        <f t="shared" si="345"/>
        <v>49996.583333333336</v>
      </c>
      <c r="AG443" s="8">
        <f t="shared" si="345"/>
        <v>60302.166666666664</v>
      </c>
      <c r="AH443" s="96">
        <f t="shared" si="345"/>
        <v>0.38978908800749518</v>
      </c>
      <c r="AI443" s="96">
        <f t="shared" ref="AI443" si="346">AVERAGE(AI430:AI441)</f>
        <v>7.6952838097224238E-2</v>
      </c>
      <c r="AJ443" s="84">
        <f t="shared" si="338"/>
        <v>0.81440453030303039</v>
      </c>
      <c r="AK443" s="85">
        <f t="shared" si="339"/>
        <v>769.3173309623055</v>
      </c>
      <c r="AL443" s="86">
        <f t="shared" si="340"/>
        <v>0.46625292785594274</v>
      </c>
      <c r="AM443" s="87">
        <f t="shared" si="341"/>
        <v>934.87396310722238</v>
      </c>
      <c r="AN443" s="86">
        <f t="shared" si="342"/>
        <v>0.56659028067104389</v>
      </c>
      <c r="AO443" s="105">
        <f>AVERAGE(AO430:AO441)</f>
        <v>11873.497808061111</v>
      </c>
    </row>
    <row r="444" spans="2:41" ht="13.5" thickTop="1" x14ac:dyDescent="0.2"/>
    <row r="445" spans="2:41" ht="13.5" thickBot="1" x14ac:dyDescent="0.25"/>
    <row r="446" spans="2:41" ht="13.5" thickTop="1" x14ac:dyDescent="0.2">
      <c r="B446" s="19" t="s">
        <v>5</v>
      </c>
      <c r="C446" s="20" t="s">
        <v>6</v>
      </c>
      <c r="D446" s="20" t="s">
        <v>6</v>
      </c>
      <c r="E446" s="20" t="s">
        <v>7</v>
      </c>
      <c r="F446" s="20" t="s">
        <v>8</v>
      </c>
      <c r="G446" s="42" t="s">
        <v>2</v>
      </c>
      <c r="H446" s="20" t="s">
        <v>9</v>
      </c>
      <c r="I446" s="20" t="s">
        <v>10</v>
      </c>
      <c r="J446" s="42" t="s">
        <v>3</v>
      </c>
      <c r="K446" s="20" t="s">
        <v>11</v>
      </c>
      <c r="L446" s="20" t="s">
        <v>12</v>
      </c>
      <c r="M446" s="42" t="s">
        <v>13</v>
      </c>
      <c r="N446" s="20" t="s">
        <v>137</v>
      </c>
      <c r="O446" s="21" t="s">
        <v>16</v>
      </c>
      <c r="P446" s="20" t="s">
        <v>66</v>
      </c>
      <c r="Q446" s="20" t="s">
        <v>67</v>
      </c>
      <c r="R446" s="20" t="s">
        <v>68</v>
      </c>
      <c r="S446" s="20" t="s">
        <v>69</v>
      </c>
      <c r="T446" s="20" t="s">
        <v>103</v>
      </c>
      <c r="U446" s="20" t="s">
        <v>104</v>
      </c>
      <c r="V446" s="20" t="s">
        <v>105</v>
      </c>
      <c r="W446" s="20" t="s">
        <v>106</v>
      </c>
      <c r="X446" s="91" t="s">
        <v>147</v>
      </c>
      <c r="Y446" s="20" t="s">
        <v>113</v>
      </c>
      <c r="Z446" s="20" t="s">
        <v>114</v>
      </c>
      <c r="AA446" s="91" t="s">
        <v>148</v>
      </c>
      <c r="AB446" s="20" t="s">
        <v>121</v>
      </c>
      <c r="AC446" s="108" t="s">
        <v>56</v>
      </c>
      <c r="AD446" s="109"/>
      <c r="AE446" s="21" t="s">
        <v>70</v>
      </c>
      <c r="AF446" s="21" t="s">
        <v>71</v>
      </c>
      <c r="AG446" s="21" t="s">
        <v>39</v>
      </c>
      <c r="AH446" s="21" t="s">
        <v>14</v>
      </c>
      <c r="AI446" s="21" t="s">
        <v>70</v>
      </c>
      <c r="AJ446" s="68" t="s">
        <v>72</v>
      </c>
      <c r="AK446" s="69" t="s">
        <v>73</v>
      </c>
      <c r="AL446" s="70" t="s">
        <v>74</v>
      </c>
      <c r="AM446" s="71" t="s">
        <v>72</v>
      </c>
      <c r="AN446" s="70" t="s">
        <v>72</v>
      </c>
      <c r="AO446" s="68" t="s">
        <v>156</v>
      </c>
    </row>
    <row r="447" spans="2:41" ht="13.5" thickBot="1" x14ac:dyDescent="0.25">
      <c r="B447" s="15" t="s">
        <v>153</v>
      </c>
      <c r="C447" s="16" t="s">
        <v>18</v>
      </c>
      <c r="D447" s="17" t="s">
        <v>19</v>
      </c>
      <c r="E447" s="16" t="s">
        <v>20</v>
      </c>
      <c r="F447" s="16" t="s">
        <v>20</v>
      </c>
      <c r="G447" s="43" t="s">
        <v>21</v>
      </c>
      <c r="H447" s="16" t="s">
        <v>20</v>
      </c>
      <c r="I447" s="16" t="s">
        <v>20</v>
      </c>
      <c r="J447" s="43" t="s">
        <v>21</v>
      </c>
      <c r="K447" s="16" t="s">
        <v>20</v>
      </c>
      <c r="L447" s="16" t="s">
        <v>20</v>
      </c>
      <c r="M447" s="43" t="s">
        <v>21</v>
      </c>
      <c r="N447" s="16" t="s">
        <v>23</v>
      </c>
      <c r="O447" s="18" t="s">
        <v>24</v>
      </c>
      <c r="P447" s="16"/>
      <c r="Q447" s="16"/>
      <c r="R447" s="16"/>
      <c r="S447" s="16"/>
      <c r="T447" s="16"/>
      <c r="U447" s="16"/>
      <c r="V447" s="16"/>
      <c r="W447" s="16"/>
      <c r="X447" s="92" t="s">
        <v>150</v>
      </c>
      <c r="Y447" s="16"/>
      <c r="Z447" s="16"/>
      <c r="AA447" s="92" t="s">
        <v>150</v>
      </c>
      <c r="AB447" s="16"/>
      <c r="AC447" s="37" t="s">
        <v>58</v>
      </c>
      <c r="AD447" s="37" t="s">
        <v>59</v>
      </c>
      <c r="AE447" s="17" t="s">
        <v>41</v>
      </c>
      <c r="AF447" s="17" t="s">
        <v>41</v>
      </c>
      <c r="AG447" s="17" t="s">
        <v>41</v>
      </c>
      <c r="AH447" s="17" t="s">
        <v>22</v>
      </c>
      <c r="AI447" s="17" t="s">
        <v>22</v>
      </c>
      <c r="AJ447" s="72" t="s">
        <v>6</v>
      </c>
      <c r="AK447" s="73" t="s">
        <v>76</v>
      </c>
      <c r="AL447" s="74" t="s">
        <v>77</v>
      </c>
      <c r="AM447" s="75" t="s">
        <v>78</v>
      </c>
      <c r="AN447" s="74" t="s">
        <v>79</v>
      </c>
      <c r="AO447" s="72" t="s">
        <v>157</v>
      </c>
    </row>
    <row r="448" spans="2:41" ht="13.5" thickTop="1" x14ac:dyDescent="0.2">
      <c r="B448" s="1" t="s">
        <v>42</v>
      </c>
      <c r="C448" s="2">
        <v>104834</v>
      </c>
      <c r="D448" s="2">
        <v>3381.7420000000002</v>
      </c>
      <c r="E448" s="2">
        <v>195.357</v>
      </c>
      <c r="F448" s="2">
        <v>5.2140000000000004</v>
      </c>
      <c r="G448" s="89">
        <v>97.331000000000003</v>
      </c>
      <c r="H448" s="2">
        <v>236.429</v>
      </c>
      <c r="I448" s="2">
        <v>8.1430000000000007</v>
      </c>
      <c r="J448" s="89">
        <v>96.555999999999997</v>
      </c>
      <c r="K448" s="2">
        <v>482.92899999999997</v>
      </c>
      <c r="L448" s="2">
        <v>25.856999999999999</v>
      </c>
      <c r="M448" s="89">
        <v>94.646000000000001</v>
      </c>
      <c r="N448" s="4">
        <v>205.08</v>
      </c>
      <c r="O448" s="3">
        <v>16.875</v>
      </c>
      <c r="P448" s="41">
        <v>6.9809999999999999</v>
      </c>
      <c r="Q448" s="41">
        <v>7.3760000000000003</v>
      </c>
      <c r="R448" s="2">
        <v>2597.7139999999999</v>
      </c>
      <c r="S448" s="2">
        <v>2447</v>
      </c>
      <c r="T448" s="46">
        <v>57.329000000000001</v>
      </c>
      <c r="U448" s="46">
        <v>2.6669999999999998</v>
      </c>
      <c r="V448" s="52">
        <v>68.106999999999999</v>
      </c>
      <c r="W448" s="52">
        <v>7.3760000000000003</v>
      </c>
      <c r="X448" s="89">
        <v>89.17</v>
      </c>
      <c r="Y448" s="46">
        <v>7.1639999999999997</v>
      </c>
      <c r="Z448" s="46">
        <v>1.3049999999999999</v>
      </c>
      <c r="AA448" s="89">
        <v>81.784000000000006</v>
      </c>
      <c r="AB448" s="41">
        <v>2.99</v>
      </c>
      <c r="AC448" s="38">
        <v>64</v>
      </c>
      <c r="AD448" s="38">
        <v>631.5</v>
      </c>
      <c r="AE448" s="2">
        <v>8279</v>
      </c>
      <c r="AF448" s="2">
        <v>51901</v>
      </c>
      <c r="AG448" s="2">
        <f t="shared" ref="AG448:AG459" si="347">AE448+AF448</f>
        <v>60180</v>
      </c>
      <c r="AH448" s="3">
        <f t="shared" ref="AH448" si="348">AF448/C448</f>
        <v>0.49507793273174733</v>
      </c>
      <c r="AI448" s="3">
        <f t="shared" ref="AI448" si="349">AE448/C448</f>
        <v>7.897247076330198E-2</v>
      </c>
      <c r="AJ448" s="76">
        <f>D448/$D$2</f>
        <v>0.61486218181818186</v>
      </c>
      <c r="AK448" s="77">
        <f>(D448*E448)/1000</f>
        <v>660.6469718940001</v>
      </c>
      <c r="AL448" s="78">
        <f>(AK448)/$F$3</f>
        <v>0.40039210417818188</v>
      </c>
      <c r="AM448" s="79">
        <f>(D448*H448)/1000</f>
        <v>799.54187931800004</v>
      </c>
      <c r="AN448" s="78">
        <f>(AM448)/$H$3</f>
        <v>0.48457083595030304</v>
      </c>
      <c r="AO448" s="103">
        <f>(0.8*D448*H448)/60</f>
        <v>10660.558390906668</v>
      </c>
    </row>
    <row r="449" spans="2:41" x14ac:dyDescent="0.2">
      <c r="B449" s="1" t="s">
        <v>43</v>
      </c>
      <c r="C449" s="2">
        <v>98558</v>
      </c>
      <c r="D449" s="2">
        <v>3519.9290000000001</v>
      </c>
      <c r="E449" s="2">
        <v>212.636</v>
      </c>
      <c r="F449" s="2">
        <v>6.4550000000000001</v>
      </c>
      <c r="G449" s="89">
        <v>96.963999999999999</v>
      </c>
      <c r="H449" s="2">
        <v>232.727</v>
      </c>
      <c r="I449" s="2">
        <v>8.3640000000000008</v>
      </c>
      <c r="J449" s="89">
        <v>96.406000000000006</v>
      </c>
      <c r="K449" s="2">
        <v>501.90899999999999</v>
      </c>
      <c r="L449" s="2">
        <v>29</v>
      </c>
      <c r="M449" s="89">
        <v>94.221999999999994</v>
      </c>
      <c r="N449" s="3">
        <v>182.56</v>
      </c>
      <c r="O449" s="3">
        <v>16.3</v>
      </c>
      <c r="P449" s="41">
        <v>6.8949999999999996</v>
      </c>
      <c r="Q449" s="41">
        <v>7.4050000000000002</v>
      </c>
      <c r="R449" s="2">
        <v>2460.5450000000001</v>
      </c>
      <c r="S449" s="2">
        <v>2268.636</v>
      </c>
      <c r="T449" s="46">
        <v>50.344999999999999</v>
      </c>
      <c r="U449" s="46">
        <v>2.472</v>
      </c>
      <c r="V449" s="52">
        <v>71.317999999999998</v>
      </c>
      <c r="W449" s="52">
        <v>7.5540000000000003</v>
      </c>
      <c r="X449" s="89">
        <v>89.408000000000001</v>
      </c>
      <c r="Y449" s="46">
        <v>6.6509999999999998</v>
      </c>
      <c r="Z449" s="46">
        <v>1.1950000000000001</v>
      </c>
      <c r="AA449" s="89">
        <v>82.033000000000001</v>
      </c>
      <c r="AB449" s="41">
        <v>3.05</v>
      </c>
      <c r="AC449" s="39">
        <v>49</v>
      </c>
      <c r="AD449" s="39">
        <v>374</v>
      </c>
      <c r="AE449" s="2">
        <v>7941</v>
      </c>
      <c r="AF449" s="2">
        <v>48473</v>
      </c>
      <c r="AG449" s="2">
        <f t="shared" si="347"/>
        <v>56414</v>
      </c>
      <c r="AH449" s="3">
        <f t="shared" ref="AH449" si="350">AF449/C449</f>
        <v>0.49182207431157288</v>
      </c>
      <c r="AI449" s="3">
        <f t="shared" ref="AI449" si="351">AE449/C449</f>
        <v>8.0571846019602669E-2</v>
      </c>
      <c r="AJ449" s="76">
        <f t="shared" ref="AJ449:AJ459" si="352">D449/$D$2</f>
        <v>0.63998709090909089</v>
      </c>
      <c r="AK449" s="77">
        <f t="shared" ref="AK449:AK459" si="353">(D449*E449)/1000</f>
        <v>748.46362284400004</v>
      </c>
      <c r="AL449" s="78">
        <f t="shared" ref="AL449:AL459" si="354">(AK449)/$F$3</f>
        <v>0.45361431687515152</v>
      </c>
      <c r="AM449" s="79">
        <f t="shared" ref="AM449:AM459" si="355">(D449*H449)/1000</f>
        <v>819.18251638300012</v>
      </c>
      <c r="AN449" s="78">
        <f t="shared" ref="AN449:AN459" si="356">(AM449)/$H$3</f>
        <v>0.49647425235333342</v>
      </c>
      <c r="AO449" s="103">
        <f t="shared" ref="AO449:AO459" si="357">(0.8*D449*H449)/60</f>
        <v>10922.433551773334</v>
      </c>
    </row>
    <row r="450" spans="2:41" x14ac:dyDescent="0.2">
      <c r="B450" s="1" t="s">
        <v>44</v>
      </c>
      <c r="C450" s="2">
        <v>102754</v>
      </c>
      <c r="D450" s="2">
        <v>3314.645</v>
      </c>
      <c r="E450" s="2">
        <v>172.214</v>
      </c>
      <c r="F450" s="2">
        <v>7.4139999999999997</v>
      </c>
      <c r="G450" s="89">
        <v>95.694999999999993</v>
      </c>
      <c r="H450" s="2">
        <v>258.214</v>
      </c>
      <c r="I450" s="2">
        <v>9.9290000000000003</v>
      </c>
      <c r="J450" s="89">
        <v>96.155000000000001</v>
      </c>
      <c r="K450" s="2">
        <v>494.35700000000003</v>
      </c>
      <c r="L450" s="2">
        <v>28.6</v>
      </c>
      <c r="M450" s="89">
        <v>94.215000000000003</v>
      </c>
      <c r="N450" s="3">
        <v>178.32</v>
      </c>
      <c r="O450" s="3">
        <v>16.170999999999999</v>
      </c>
      <c r="P450" s="41">
        <v>9.7669999999999995</v>
      </c>
      <c r="Q450" s="41">
        <v>7.0570000000000004</v>
      </c>
      <c r="R450" s="2">
        <v>2647.2139999999999</v>
      </c>
      <c r="S450" s="2">
        <v>2384.2860000000001</v>
      </c>
      <c r="T450" s="46">
        <v>48.656999999999996</v>
      </c>
      <c r="U450" s="46">
        <v>2.7429999999999999</v>
      </c>
      <c r="V450" s="52">
        <v>64.546000000000006</v>
      </c>
      <c r="W450" s="52">
        <v>7.3449999999999998</v>
      </c>
      <c r="X450" s="89">
        <v>88.620999999999995</v>
      </c>
      <c r="Y450" s="46">
        <v>7.069</v>
      </c>
      <c r="Z450" s="46">
        <v>1.4430000000000001</v>
      </c>
      <c r="AA450" s="89">
        <v>79.587000000000003</v>
      </c>
      <c r="AB450" s="41">
        <v>3.36</v>
      </c>
      <c r="AC450" s="39">
        <v>63</v>
      </c>
      <c r="AD450" s="39">
        <v>573</v>
      </c>
      <c r="AE450" s="2">
        <v>8230</v>
      </c>
      <c r="AF450" s="2">
        <v>53880</v>
      </c>
      <c r="AG450" s="2">
        <f t="shared" si="347"/>
        <v>62110</v>
      </c>
      <c r="AH450" s="3">
        <f t="shared" ref="AH450" si="358">AF450/C450</f>
        <v>0.52435914903556069</v>
      </c>
      <c r="AI450" s="3">
        <f t="shared" ref="AI450" si="359">AE450/C450</f>
        <v>8.0094205578371644E-2</v>
      </c>
      <c r="AJ450" s="76">
        <f t="shared" si="352"/>
        <v>0.60266272727272729</v>
      </c>
      <c r="AK450" s="77">
        <f t="shared" si="353"/>
        <v>570.82827402999999</v>
      </c>
      <c r="AL450" s="78">
        <f t="shared" si="354"/>
        <v>0.34595652971515151</v>
      </c>
      <c r="AM450" s="79">
        <f t="shared" si="355"/>
        <v>855.88774402999991</v>
      </c>
      <c r="AN450" s="78">
        <f t="shared" si="356"/>
        <v>0.51871984486666656</v>
      </c>
      <c r="AO450" s="103">
        <f t="shared" si="357"/>
        <v>11411.836587066669</v>
      </c>
    </row>
    <row r="451" spans="2:41" x14ac:dyDescent="0.2">
      <c r="B451" s="1" t="s">
        <v>45</v>
      </c>
      <c r="C451" s="2">
        <v>106443</v>
      </c>
      <c r="D451" s="2">
        <v>3548.1</v>
      </c>
      <c r="E451" s="2">
        <v>194.45500000000001</v>
      </c>
      <c r="F451" s="2">
        <v>7.3639999999999999</v>
      </c>
      <c r="G451" s="89">
        <v>96.212999999999994</v>
      </c>
      <c r="H451" s="2">
        <v>225.45500000000001</v>
      </c>
      <c r="I451" s="2">
        <v>8.5449999999999999</v>
      </c>
      <c r="J451" s="89">
        <v>96.21</v>
      </c>
      <c r="K451" s="2">
        <v>465.90899999999999</v>
      </c>
      <c r="L451" s="2">
        <v>26.181999999999999</v>
      </c>
      <c r="M451" s="89">
        <v>94.38</v>
      </c>
      <c r="N451" s="3">
        <v>125.08</v>
      </c>
      <c r="O451" s="3">
        <v>16.739999999999998</v>
      </c>
      <c r="P451" s="41">
        <v>7.1260000000000003</v>
      </c>
      <c r="Q451" s="41">
        <v>7.2460000000000004</v>
      </c>
      <c r="R451" s="2">
        <v>2606.636</v>
      </c>
      <c r="S451" s="2">
        <v>2390.8180000000002</v>
      </c>
      <c r="T451" s="46">
        <v>44.945</v>
      </c>
      <c r="U451" s="46">
        <v>1.9890000000000001</v>
      </c>
      <c r="V451" s="52">
        <v>59.155000000000001</v>
      </c>
      <c r="W451" s="52">
        <v>7.758</v>
      </c>
      <c r="X451" s="89">
        <v>86.885000000000005</v>
      </c>
      <c r="Y451" s="46">
        <v>7.4189999999999996</v>
      </c>
      <c r="Z451" s="46">
        <v>1.1870000000000001</v>
      </c>
      <c r="AA451" s="89">
        <v>84.001000000000005</v>
      </c>
      <c r="AB451" s="41">
        <v>3.25</v>
      </c>
      <c r="AC451" s="39">
        <v>47</v>
      </c>
      <c r="AD451" s="39">
        <v>416</v>
      </c>
      <c r="AE451" s="2">
        <v>8527</v>
      </c>
      <c r="AF451" s="2">
        <v>52519</v>
      </c>
      <c r="AG451" s="2">
        <f t="shared" si="347"/>
        <v>61046</v>
      </c>
      <c r="AH451" s="3">
        <f t="shared" ref="AH451:AH455" si="360">AF451/C451</f>
        <v>0.49340022359384833</v>
      </c>
      <c r="AI451" s="3">
        <f t="shared" ref="AI451:AI455" si="361">AE451/C451</f>
        <v>8.0108602726341793E-2</v>
      </c>
      <c r="AJ451" s="76">
        <f t="shared" si="352"/>
        <v>0.64510909090909085</v>
      </c>
      <c r="AK451" s="77">
        <f t="shared" si="353"/>
        <v>689.94578549999994</v>
      </c>
      <c r="AL451" s="78">
        <f t="shared" si="354"/>
        <v>0.41814896090909087</v>
      </c>
      <c r="AM451" s="79">
        <f t="shared" si="355"/>
        <v>799.93688550000002</v>
      </c>
      <c r="AN451" s="78">
        <f t="shared" si="356"/>
        <v>0.48481023363636366</v>
      </c>
      <c r="AO451" s="103">
        <f t="shared" si="357"/>
        <v>10665.825140000001</v>
      </c>
    </row>
    <row r="452" spans="2:41" x14ac:dyDescent="0.2">
      <c r="B452" s="1" t="s">
        <v>46</v>
      </c>
      <c r="C452" s="2">
        <v>119846</v>
      </c>
      <c r="D452" s="2">
        <v>3866</v>
      </c>
      <c r="E452" s="2">
        <v>162.923</v>
      </c>
      <c r="F452" s="2">
        <v>10.231</v>
      </c>
      <c r="G452" s="89">
        <v>93.72</v>
      </c>
      <c r="H452" s="2">
        <v>173.846</v>
      </c>
      <c r="I452" s="2">
        <v>9.5380000000000003</v>
      </c>
      <c r="J452" s="89">
        <v>94.513999999999996</v>
      </c>
      <c r="K452" s="2">
        <v>360</v>
      </c>
      <c r="L452" s="2">
        <v>28.692</v>
      </c>
      <c r="M452" s="89">
        <v>92.03</v>
      </c>
      <c r="N452" s="3">
        <v>127.12</v>
      </c>
      <c r="O452" s="3">
        <v>16.399999999999999</v>
      </c>
      <c r="P452" s="41">
        <v>7.2370000000000001</v>
      </c>
      <c r="Q452" s="41">
        <v>7.4139999999999997</v>
      </c>
      <c r="R452" s="2">
        <v>2500.0770000000002</v>
      </c>
      <c r="S452" s="2">
        <v>2265.6149999999998</v>
      </c>
      <c r="T452" s="46">
        <v>42.576999999999998</v>
      </c>
      <c r="U452" s="46">
        <v>5.6820000000000004</v>
      </c>
      <c r="V452" s="52">
        <v>54.030999999999999</v>
      </c>
      <c r="W452" s="52">
        <v>9.5259999999999998</v>
      </c>
      <c r="X452" s="89">
        <v>82.369</v>
      </c>
      <c r="Y452" s="46">
        <v>7.008</v>
      </c>
      <c r="Z452" s="46">
        <v>1.3580000000000001</v>
      </c>
      <c r="AA452" s="89">
        <v>80.622</v>
      </c>
      <c r="AB452" s="41">
        <v>2.12</v>
      </c>
      <c r="AC452" s="39">
        <v>69</v>
      </c>
      <c r="AD452" s="39">
        <v>554.5</v>
      </c>
      <c r="AE452" s="2">
        <v>9596</v>
      </c>
      <c r="AF452" s="2">
        <v>51211</v>
      </c>
      <c r="AG452" s="2">
        <f t="shared" si="347"/>
        <v>60807</v>
      </c>
      <c r="AH452" s="3">
        <f t="shared" si="360"/>
        <v>0.42730671027819034</v>
      </c>
      <c r="AI452" s="3">
        <f t="shared" si="361"/>
        <v>8.0069422425445985E-2</v>
      </c>
      <c r="AJ452" s="76">
        <f t="shared" si="352"/>
        <v>0.70290909090909093</v>
      </c>
      <c r="AK452" s="77">
        <f t="shared" si="353"/>
        <v>629.86031800000001</v>
      </c>
      <c r="AL452" s="78">
        <f t="shared" si="354"/>
        <v>0.38173352606060607</v>
      </c>
      <c r="AM452" s="79">
        <f t="shared" si="355"/>
        <v>672.08863600000006</v>
      </c>
      <c r="AN452" s="78">
        <f t="shared" si="356"/>
        <v>0.40732644606060608</v>
      </c>
      <c r="AO452" s="103">
        <f t="shared" si="357"/>
        <v>8961.1818133333345</v>
      </c>
    </row>
    <row r="453" spans="2:41" x14ac:dyDescent="0.2">
      <c r="B453" s="1" t="s">
        <v>47</v>
      </c>
      <c r="C453" s="2">
        <v>113830</v>
      </c>
      <c r="D453" s="2">
        <v>3794.3330000000001</v>
      </c>
      <c r="E453" s="2">
        <v>142.417</v>
      </c>
      <c r="F453" s="2">
        <v>6.9169999999999998</v>
      </c>
      <c r="G453" s="89">
        <v>95.143000000000001</v>
      </c>
      <c r="H453" s="2">
        <v>190</v>
      </c>
      <c r="I453" s="2">
        <v>7.6669999999999998</v>
      </c>
      <c r="J453" s="89">
        <v>95.965000000000003</v>
      </c>
      <c r="K453" s="2">
        <v>378.75</v>
      </c>
      <c r="L453" s="2">
        <v>28.417000000000002</v>
      </c>
      <c r="M453" s="89">
        <v>92.497</v>
      </c>
      <c r="N453" s="3">
        <v>175.38</v>
      </c>
      <c r="O453" s="3">
        <v>14.8</v>
      </c>
      <c r="P453" s="41">
        <v>6.8410000000000002</v>
      </c>
      <c r="Q453" s="41">
        <v>6.9059999999999997</v>
      </c>
      <c r="R453" s="2">
        <v>2471.25</v>
      </c>
      <c r="S453" s="2">
        <v>2259.3330000000001</v>
      </c>
      <c r="T453" s="46">
        <v>38.950000000000003</v>
      </c>
      <c r="U453" s="46">
        <v>4.4980000000000002</v>
      </c>
      <c r="V453" s="52">
        <v>47.9</v>
      </c>
      <c r="W453" s="52">
        <v>7.0970000000000004</v>
      </c>
      <c r="X453" s="89">
        <v>85.183999999999997</v>
      </c>
      <c r="Y453" s="46">
        <v>6.5129999999999999</v>
      </c>
      <c r="Z453" s="46">
        <v>1.4570000000000001</v>
      </c>
      <c r="AA453" s="89">
        <v>77.629000000000005</v>
      </c>
      <c r="AB453" s="41">
        <v>2.63</v>
      </c>
      <c r="AC453" s="39">
        <v>70</v>
      </c>
      <c r="AD453" s="39">
        <v>740</v>
      </c>
      <c r="AE453" s="2">
        <v>8799</v>
      </c>
      <c r="AF453" s="2">
        <v>57698</v>
      </c>
      <c r="AG453" s="2">
        <f t="shared" si="347"/>
        <v>66497</v>
      </c>
      <c r="AH453" s="3">
        <f t="shared" si="360"/>
        <v>0.50687867873144166</v>
      </c>
      <c r="AI453" s="3">
        <f t="shared" si="361"/>
        <v>7.729948168321181E-2</v>
      </c>
      <c r="AJ453" s="76">
        <f t="shared" si="352"/>
        <v>0.68987872727272725</v>
      </c>
      <c r="AK453" s="77">
        <f t="shared" si="353"/>
        <v>540.37752286099999</v>
      </c>
      <c r="AL453" s="78">
        <f t="shared" si="354"/>
        <v>0.32750152900666668</v>
      </c>
      <c r="AM453" s="79">
        <f t="shared" si="355"/>
        <v>720.92327</v>
      </c>
      <c r="AN453" s="78">
        <f t="shared" si="356"/>
        <v>0.43692319393939394</v>
      </c>
      <c r="AO453" s="103">
        <f t="shared" si="357"/>
        <v>9612.3102666666673</v>
      </c>
    </row>
    <row r="454" spans="2:41" x14ac:dyDescent="0.2">
      <c r="B454" s="1" t="s">
        <v>48</v>
      </c>
      <c r="C454" s="2">
        <v>114620</v>
      </c>
      <c r="D454" s="2">
        <v>3697.4189999999999</v>
      </c>
      <c r="E454" s="2">
        <v>155.76900000000001</v>
      </c>
      <c r="F454" s="2">
        <v>11.615</v>
      </c>
      <c r="G454" s="89">
        <v>92.543000000000006</v>
      </c>
      <c r="H454" s="2">
        <v>227.38499999999999</v>
      </c>
      <c r="I454" s="2">
        <v>8.6669999999999998</v>
      </c>
      <c r="J454" s="89">
        <v>96.188000000000002</v>
      </c>
      <c r="K454" s="2">
        <v>374.69200000000001</v>
      </c>
      <c r="L454" s="2">
        <v>32.185000000000002</v>
      </c>
      <c r="M454" s="89">
        <v>91.41</v>
      </c>
      <c r="N454" s="3">
        <v>173.6</v>
      </c>
      <c r="O454" s="3">
        <v>16</v>
      </c>
      <c r="P454" s="41">
        <v>7.2270000000000003</v>
      </c>
      <c r="Q454" s="41">
        <v>7.3019999999999996</v>
      </c>
      <c r="R454" s="2">
        <v>2384.0770000000002</v>
      </c>
      <c r="S454" s="2">
        <v>2290.462</v>
      </c>
      <c r="T454" s="46">
        <v>39.347999999999999</v>
      </c>
      <c r="U454" s="46">
        <v>1.57</v>
      </c>
      <c r="V454" s="52">
        <v>52.505000000000003</v>
      </c>
      <c r="W454" s="52">
        <v>9.5</v>
      </c>
      <c r="X454" s="89">
        <v>81.906000000000006</v>
      </c>
      <c r="Y454" s="46">
        <v>7.68</v>
      </c>
      <c r="Z454" s="46">
        <v>1.671</v>
      </c>
      <c r="AA454" s="89">
        <v>78.242000000000004</v>
      </c>
      <c r="AB454" s="41">
        <v>2.66</v>
      </c>
      <c r="AC454" s="47">
        <v>55</v>
      </c>
      <c r="AD454" s="47">
        <v>547</v>
      </c>
      <c r="AE454" s="2">
        <v>9480</v>
      </c>
      <c r="AF454" s="2">
        <v>58190</v>
      </c>
      <c r="AG454" s="2">
        <f t="shared" si="347"/>
        <v>67670</v>
      </c>
      <c r="AH454" s="3">
        <f t="shared" si="360"/>
        <v>0.50767754318618041</v>
      </c>
      <c r="AI454" s="3">
        <f t="shared" si="361"/>
        <v>8.2708078869307269E-2</v>
      </c>
      <c r="AJ454" s="76">
        <f t="shared" si="352"/>
        <v>0.67225800000000002</v>
      </c>
      <c r="AK454" s="77">
        <f t="shared" si="353"/>
        <v>575.94326021099994</v>
      </c>
      <c r="AL454" s="78">
        <f t="shared" si="354"/>
        <v>0.34905652133999998</v>
      </c>
      <c r="AM454" s="79">
        <f t="shared" si="355"/>
        <v>840.73761931499985</v>
      </c>
      <c r="AN454" s="78">
        <f t="shared" si="356"/>
        <v>0.50953795109999989</v>
      </c>
      <c r="AO454" s="103">
        <f t="shared" si="357"/>
        <v>11209.834924199999</v>
      </c>
    </row>
    <row r="455" spans="2:41" x14ac:dyDescent="0.2">
      <c r="B455" s="1" t="s">
        <v>49</v>
      </c>
      <c r="C455" s="2">
        <v>119531</v>
      </c>
      <c r="D455" s="2">
        <v>3855.8389999999999</v>
      </c>
      <c r="E455" s="2">
        <v>120.5</v>
      </c>
      <c r="F455" s="2">
        <v>11.125</v>
      </c>
      <c r="G455" s="89">
        <v>90.768000000000001</v>
      </c>
      <c r="H455" s="2">
        <v>158.75</v>
      </c>
      <c r="I455" s="2">
        <v>7.625</v>
      </c>
      <c r="J455" s="89">
        <v>95.197000000000003</v>
      </c>
      <c r="K455" s="2">
        <v>347.5</v>
      </c>
      <c r="L455" s="2">
        <v>27.375</v>
      </c>
      <c r="M455" s="89">
        <v>92.122</v>
      </c>
      <c r="N455" s="3">
        <v>299.48</v>
      </c>
      <c r="O455" s="3">
        <v>16.600000000000001</v>
      </c>
      <c r="P455" s="41">
        <v>7.5830000000000002</v>
      </c>
      <c r="Q455" s="41">
        <v>7.6639999999999997</v>
      </c>
      <c r="R455" s="2">
        <v>2452.875</v>
      </c>
      <c r="S455" s="2">
        <v>2221.375</v>
      </c>
      <c r="T455" s="46">
        <v>41.1</v>
      </c>
      <c r="U455" s="46">
        <v>2.1640000000000001</v>
      </c>
      <c r="V455" s="52">
        <v>53.613</v>
      </c>
      <c r="W455" s="52">
        <v>6.0110000000000001</v>
      </c>
      <c r="X455" s="89">
        <v>88.787999999999997</v>
      </c>
      <c r="Y455" s="46">
        <v>5.6989999999999998</v>
      </c>
      <c r="Z455" s="46">
        <v>1.623</v>
      </c>
      <c r="AA455" s="89">
        <v>71.521000000000001</v>
      </c>
      <c r="AB455" s="41">
        <v>3.01</v>
      </c>
      <c r="AC455" s="39">
        <v>68</v>
      </c>
      <c r="AD455" s="39">
        <v>661</v>
      </c>
      <c r="AE455" s="2">
        <v>9579</v>
      </c>
      <c r="AF455" s="2">
        <v>59106</v>
      </c>
      <c r="AG455" s="2">
        <f t="shared" si="347"/>
        <v>68685</v>
      </c>
      <c r="AH455" s="3">
        <f t="shared" si="360"/>
        <v>0.4944826028394308</v>
      </c>
      <c r="AI455" s="3">
        <f t="shared" si="361"/>
        <v>8.0138206825007732E-2</v>
      </c>
      <c r="AJ455" s="76">
        <f t="shared" si="352"/>
        <v>0.70106163636363639</v>
      </c>
      <c r="AK455" s="77">
        <f t="shared" si="353"/>
        <v>464.62859950000001</v>
      </c>
      <c r="AL455" s="78">
        <f t="shared" si="354"/>
        <v>0.28159309060606064</v>
      </c>
      <c r="AM455" s="79">
        <f t="shared" si="355"/>
        <v>612.11444125000003</v>
      </c>
      <c r="AN455" s="78">
        <f t="shared" si="356"/>
        <v>0.37097844924242424</v>
      </c>
      <c r="AO455" s="103">
        <f t="shared" si="357"/>
        <v>8161.5258833333337</v>
      </c>
    </row>
    <row r="456" spans="2:41" x14ac:dyDescent="0.2">
      <c r="B456" s="1" t="s">
        <v>50</v>
      </c>
      <c r="C456" s="2">
        <v>126621</v>
      </c>
      <c r="D456" s="2">
        <v>4220.7</v>
      </c>
      <c r="E456" s="2">
        <v>280</v>
      </c>
      <c r="F456" s="2">
        <v>6</v>
      </c>
      <c r="G456" s="89">
        <v>97.9</v>
      </c>
      <c r="H456" s="2">
        <v>223</v>
      </c>
      <c r="I456" s="2">
        <v>8.5</v>
      </c>
      <c r="J456" s="89">
        <v>96.2</v>
      </c>
      <c r="K456" s="2">
        <v>478</v>
      </c>
      <c r="L456" s="2">
        <v>24</v>
      </c>
      <c r="M456" s="89">
        <v>95</v>
      </c>
      <c r="N456" s="3">
        <v>118.89</v>
      </c>
      <c r="O456" s="3">
        <v>16.5</v>
      </c>
      <c r="P456" s="41">
        <v>6.7</v>
      </c>
      <c r="Q456" s="41">
        <v>6.9</v>
      </c>
      <c r="R456" s="2">
        <v>2629</v>
      </c>
      <c r="S456" s="2">
        <v>2020</v>
      </c>
      <c r="T456" s="46">
        <v>58</v>
      </c>
      <c r="U456" s="46">
        <v>1.1000000000000001</v>
      </c>
      <c r="V456" s="52">
        <v>68</v>
      </c>
      <c r="W456" s="52">
        <v>5.3</v>
      </c>
      <c r="X456" s="89">
        <v>92.2</v>
      </c>
      <c r="Y456" s="46">
        <v>6.8</v>
      </c>
      <c r="Z456" s="46">
        <v>1.4</v>
      </c>
      <c r="AA456" s="89">
        <v>79.400000000000006</v>
      </c>
      <c r="AB456" s="41">
        <v>3.33</v>
      </c>
      <c r="AC456" s="39">
        <v>39</v>
      </c>
      <c r="AD456" s="39">
        <v>460</v>
      </c>
      <c r="AE456" s="2">
        <v>9925</v>
      </c>
      <c r="AF456" s="2">
        <v>56980</v>
      </c>
      <c r="AG456" s="2">
        <f t="shared" si="347"/>
        <v>66905</v>
      </c>
      <c r="AH456" s="3">
        <f t="shared" ref="AH456:AH459" si="362">AF456/C456</f>
        <v>0.45000434367127096</v>
      </c>
      <c r="AI456" s="3">
        <f t="shared" ref="AI456:AI459" si="363">AE456/C456</f>
        <v>7.8383522480473228E-2</v>
      </c>
      <c r="AJ456" s="76">
        <f t="shared" si="352"/>
        <v>0.76739999999999997</v>
      </c>
      <c r="AK456" s="77">
        <f t="shared" si="353"/>
        <v>1181.796</v>
      </c>
      <c r="AL456" s="78">
        <f t="shared" si="354"/>
        <v>0.71623999999999999</v>
      </c>
      <c r="AM456" s="79">
        <f t="shared" si="355"/>
        <v>941.21609999999998</v>
      </c>
      <c r="AN456" s="78">
        <f t="shared" si="356"/>
        <v>0.570434</v>
      </c>
      <c r="AO456" s="103">
        <f t="shared" si="357"/>
        <v>12549.548000000001</v>
      </c>
    </row>
    <row r="457" spans="2:41" x14ac:dyDescent="0.2">
      <c r="B457" s="1" t="s">
        <v>51</v>
      </c>
      <c r="C457" s="2">
        <v>122787</v>
      </c>
      <c r="D457" s="2">
        <v>3960.8710000000001</v>
      </c>
      <c r="E457" s="2">
        <v>161</v>
      </c>
      <c r="F457" s="2">
        <v>10</v>
      </c>
      <c r="G457" s="89">
        <v>93.8</v>
      </c>
      <c r="H457" s="2">
        <v>178</v>
      </c>
      <c r="I457" s="2">
        <v>7.1</v>
      </c>
      <c r="J457" s="89">
        <v>96</v>
      </c>
      <c r="K457" s="2">
        <v>351</v>
      </c>
      <c r="L457" s="2">
        <v>22</v>
      </c>
      <c r="M457" s="89">
        <v>93.7</v>
      </c>
      <c r="N457" s="3">
        <v>102.76</v>
      </c>
      <c r="O457" s="3">
        <v>17.82</v>
      </c>
      <c r="P457" s="41">
        <v>7</v>
      </c>
      <c r="Q457" s="41">
        <v>7.2</v>
      </c>
      <c r="R457" s="2">
        <v>2485</v>
      </c>
      <c r="S457" s="2">
        <v>2205</v>
      </c>
      <c r="T457" s="46">
        <v>48</v>
      </c>
      <c r="U457" s="46">
        <v>2.7</v>
      </c>
      <c r="V457" s="52">
        <v>59</v>
      </c>
      <c r="W457" s="52">
        <v>7.1</v>
      </c>
      <c r="X457" s="89">
        <v>88</v>
      </c>
      <c r="Y457" s="46">
        <v>8.1</v>
      </c>
      <c r="Z457" s="46">
        <v>1.37</v>
      </c>
      <c r="AA457" s="89">
        <v>83.1</v>
      </c>
      <c r="AB457" s="41">
        <v>2.85</v>
      </c>
      <c r="AC457" s="39">
        <v>50</v>
      </c>
      <c r="AD457" s="39">
        <v>430</v>
      </c>
      <c r="AE457" s="2">
        <v>9675</v>
      </c>
      <c r="AF457" s="2">
        <v>53602</v>
      </c>
      <c r="AG457" s="2">
        <f t="shared" si="347"/>
        <v>63277</v>
      </c>
      <c r="AH457" s="3">
        <f t="shared" si="362"/>
        <v>0.43654458533883878</v>
      </c>
      <c r="AI457" s="3">
        <f t="shared" si="363"/>
        <v>7.879498643993256E-2</v>
      </c>
      <c r="AJ457" s="76">
        <f t="shared" si="352"/>
        <v>0.72015836363636365</v>
      </c>
      <c r="AK457" s="77">
        <f t="shared" si="353"/>
        <v>637.70023100000003</v>
      </c>
      <c r="AL457" s="78">
        <f t="shared" si="354"/>
        <v>0.38648498848484852</v>
      </c>
      <c r="AM457" s="79">
        <f t="shared" si="355"/>
        <v>705.0350380000001</v>
      </c>
      <c r="AN457" s="78">
        <f t="shared" si="356"/>
        <v>0.4272939624242425</v>
      </c>
      <c r="AO457" s="103">
        <f t="shared" si="357"/>
        <v>9400.4671733333344</v>
      </c>
    </row>
    <row r="458" spans="2:41" x14ac:dyDescent="0.2">
      <c r="B458" s="30" t="s">
        <v>52</v>
      </c>
      <c r="C458" s="2">
        <v>108119</v>
      </c>
      <c r="D458" s="2">
        <v>3603.9670000000001</v>
      </c>
      <c r="E458" s="2">
        <v>168</v>
      </c>
      <c r="F458" s="2">
        <v>10</v>
      </c>
      <c r="G458" s="89">
        <v>94</v>
      </c>
      <c r="H458" s="2">
        <v>193</v>
      </c>
      <c r="I458" s="2">
        <v>8.5</v>
      </c>
      <c r="J458" s="89">
        <v>95.6</v>
      </c>
      <c r="K458" s="2">
        <v>404</v>
      </c>
      <c r="L458" s="2">
        <v>25</v>
      </c>
      <c r="M458" s="89">
        <v>93.8</v>
      </c>
      <c r="N458" s="3">
        <v>74.319999999999993</v>
      </c>
      <c r="O458" s="3">
        <v>16.87</v>
      </c>
      <c r="P458" s="41">
        <v>6.8</v>
      </c>
      <c r="Q458" s="41">
        <v>7.1</v>
      </c>
      <c r="R458" s="2">
        <v>2640</v>
      </c>
      <c r="S458" s="2">
        <v>2336</v>
      </c>
      <c r="T458" s="46">
        <v>53</v>
      </c>
      <c r="U458" s="46">
        <v>4.3</v>
      </c>
      <c r="V458" s="52">
        <v>67</v>
      </c>
      <c r="W458" s="52">
        <v>9.4</v>
      </c>
      <c r="X458" s="89">
        <v>86</v>
      </c>
      <c r="Y458" s="46">
        <v>7.4</v>
      </c>
      <c r="Z458" s="46">
        <v>1.31</v>
      </c>
      <c r="AA458" s="89">
        <v>82.3</v>
      </c>
      <c r="AB458" s="41">
        <v>3.33</v>
      </c>
      <c r="AC458" s="39">
        <v>62</v>
      </c>
      <c r="AD458" s="39">
        <f>2019-1500</f>
        <v>519</v>
      </c>
      <c r="AE458" s="2">
        <v>8524</v>
      </c>
      <c r="AF458" s="2">
        <v>54617</v>
      </c>
      <c r="AG458" s="2">
        <f t="shared" si="347"/>
        <v>63141</v>
      </c>
      <c r="AH458" s="3">
        <f t="shared" si="362"/>
        <v>0.50515635549718363</v>
      </c>
      <c r="AI458" s="3">
        <f t="shared" si="363"/>
        <v>7.883905696501077E-2</v>
      </c>
      <c r="AJ458" s="76">
        <f t="shared" si="352"/>
        <v>0.65526672727272728</v>
      </c>
      <c r="AK458" s="77">
        <f t="shared" si="353"/>
        <v>605.46645599999999</v>
      </c>
      <c r="AL458" s="78">
        <f t="shared" si="354"/>
        <v>0.36694936727272726</v>
      </c>
      <c r="AM458" s="79">
        <f t="shared" si="355"/>
        <v>695.56563100000005</v>
      </c>
      <c r="AN458" s="78">
        <f t="shared" si="356"/>
        <v>0.4215549278787879</v>
      </c>
      <c r="AO458" s="103">
        <f t="shared" si="357"/>
        <v>9274.2084133333337</v>
      </c>
    </row>
    <row r="459" spans="2:41" ht="13.5" thickBot="1" x14ac:dyDescent="0.25">
      <c r="B459" s="32" t="s">
        <v>53</v>
      </c>
      <c r="C459" s="2">
        <v>110996</v>
      </c>
      <c r="D459" s="2">
        <v>3580.5160000000001</v>
      </c>
      <c r="E459" s="2">
        <v>144</v>
      </c>
      <c r="F459" s="2">
        <v>7</v>
      </c>
      <c r="G459" s="89">
        <v>95.1</v>
      </c>
      <c r="H459" s="2">
        <v>190</v>
      </c>
      <c r="I459" s="2">
        <v>9.3000000000000007</v>
      </c>
      <c r="J459" s="89">
        <v>95.1</v>
      </c>
      <c r="K459" s="2">
        <v>381</v>
      </c>
      <c r="L459" s="2">
        <v>27</v>
      </c>
      <c r="M459" s="89">
        <v>92.9</v>
      </c>
      <c r="N459" s="3">
        <v>95.8</v>
      </c>
      <c r="O459" s="3">
        <v>16</v>
      </c>
      <c r="P459" s="41" t="s">
        <v>160</v>
      </c>
      <c r="Q459" s="41" t="s">
        <v>160</v>
      </c>
      <c r="R459" s="2">
        <v>2634</v>
      </c>
      <c r="S459" s="2">
        <v>2477</v>
      </c>
      <c r="T459" s="46">
        <v>46</v>
      </c>
      <c r="U459" s="46">
        <v>5.8</v>
      </c>
      <c r="V459" s="52">
        <v>60</v>
      </c>
      <c r="W459" s="52">
        <v>9</v>
      </c>
      <c r="X459" s="89">
        <v>85</v>
      </c>
      <c r="Y459" s="46">
        <v>5.9</v>
      </c>
      <c r="Z459" s="46">
        <v>1.41</v>
      </c>
      <c r="AA459" s="89">
        <v>76.099999999999994</v>
      </c>
      <c r="AB459" s="41">
        <v>4.25</v>
      </c>
      <c r="AC459" s="40">
        <v>44</v>
      </c>
      <c r="AD459" s="40">
        <v>391.5</v>
      </c>
      <c r="AE459" s="2">
        <v>8657</v>
      </c>
      <c r="AF459" s="2">
        <v>50760</v>
      </c>
      <c r="AG459" s="2">
        <f t="shared" si="347"/>
        <v>59417</v>
      </c>
      <c r="AH459" s="3">
        <f t="shared" si="362"/>
        <v>0.45731377707304766</v>
      </c>
      <c r="AI459" s="3">
        <f t="shared" si="363"/>
        <v>7.799380157843526E-2</v>
      </c>
      <c r="AJ459" s="76">
        <f t="shared" si="352"/>
        <v>0.65100290909090908</v>
      </c>
      <c r="AK459" s="77">
        <f t="shared" si="353"/>
        <v>515.59430399999997</v>
      </c>
      <c r="AL459" s="78">
        <f t="shared" si="354"/>
        <v>0.31248139636363637</v>
      </c>
      <c r="AM459" s="79">
        <f t="shared" si="355"/>
        <v>680.29804000000001</v>
      </c>
      <c r="AN459" s="78">
        <f t="shared" si="356"/>
        <v>0.41230184242424245</v>
      </c>
      <c r="AO459" s="103">
        <f t="shared" si="357"/>
        <v>9070.6405333333332</v>
      </c>
    </row>
    <row r="460" spans="2:41" ht="13.5" thickTop="1" x14ac:dyDescent="0.2">
      <c r="B460" s="98" t="s">
        <v>154</v>
      </c>
      <c r="C460" s="45">
        <f>SUM(C448:C459)</f>
        <v>1348939</v>
      </c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45">
        <f>SUM(N448:N459)</f>
        <v>1858.39</v>
      </c>
      <c r="O460" s="6"/>
      <c r="P460" s="35"/>
      <c r="Q460" s="35"/>
      <c r="R460" s="35"/>
      <c r="S460" s="35"/>
      <c r="T460" s="6"/>
      <c r="U460" s="6"/>
      <c r="V460" s="53"/>
      <c r="W460" s="53"/>
      <c r="X460" s="53"/>
      <c r="Y460" s="6"/>
      <c r="Z460" s="6"/>
      <c r="AA460" s="6"/>
      <c r="AB460" s="35"/>
      <c r="AC460" s="45">
        <f>SUM(AC448:AC459)</f>
        <v>680</v>
      </c>
      <c r="AD460" s="45">
        <f>SUM(AD448:AD459)</f>
        <v>6297.5</v>
      </c>
      <c r="AE460" s="45">
        <f t="shared" ref="AE460:AG460" si="364">SUM(AE448:AE459)</f>
        <v>107212</v>
      </c>
      <c r="AF460" s="45">
        <f t="shared" si="364"/>
        <v>648937</v>
      </c>
      <c r="AG460" s="45">
        <f t="shared" si="364"/>
        <v>756149</v>
      </c>
      <c r="AH460" s="35"/>
      <c r="AI460" s="35"/>
      <c r="AJ460" s="80"/>
      <c r="AK460" s="81"/>
      <c r="AL460" s="82"/>
      <c r="AM460" s="83"/>
      <c r="AN460" s="82"/>
      <c r="AO460" s="104"/>
    </row>
    <row r="461" spans="2:41" ht="13.5" thickBot="1" x14ac:dyDescent="0.25">
      <c r="B461" s="99" t="s">
        <v>155</v>
      </c>
      <c r="C461" s="8">
        <f t="shared" ref="C461:F461" si="365">AVERAGE(C448:C459)</f>
        <v>112411.58333333333</v>
      </c>
      <c r="D461" s="95">
        <f t="shared" si="365"/>
        <v>3695.338416666666</v>
      </c>
      <c r="E461" s="95">
        <f t="shared" si="365"/>
        <v>175.7725833333333</v>
      </c>
      <c r="F461" s="95">
        <f t="shared" si="365"/>
        <v>8.2779166666666679</v>
      </c>
      <c r="G461" s="94">
        <f>AVERAGE(G448:G459)</f>
        <v>94.931416666666664</v>
      </c>
      <c r="H461" s="95">
        <f>AVERAGE(H448:H459)</f>
        <v>207.23383333333334</v>
      </c>
      <c r="I461" s="95">
        <f>AVERAGE(I448:I459)</f>
        <v>8.4898333333333333</v>
      </c>
      <c r="J461" s="94">
        <f>AVERAGE(J448:J459)</f>
        <v>95.840916666666658</v>
      </c>
      <c r="K461" s="95">
        <f t="shared" ref="K461:L461" si="366">AVERAGE(K448:K459)</f>
        <v>418.33716666666669</v>
      </c>
      <c r="L461" s="95">
        <f t="shared" si="366"/>
        <v>27.025666666666666</v>
      </c>
      <c r="M461" s="94">
        <f>AVERAGE(M448:M459)</f>
        <v>93.410166666666669</v>
      </c>
      <c r="N461" s="8">
        <f t="shared" ref="N461:S461" si="367">AVERAGE(N448:N459)</f>
        <v>154.86583333333334</v>
      </c>
      <c r="O461" s="96">
        <f t="shared" si="367"/>
        <v>16.422999999999998</v>
      </c>
      <c r="P461" s="96">
        <f t="shared" si="367"/>
        <v>7.2869999999999999</v>
      </c>
      <c r="Q461" s="96">
        <f t="shared" si="367"/>
        <v>7.2336363636363643</v>
      </c>
      <c r="R461" s="96">
        <f t="shared" si="367"/>
        <v>2542.365666666667</v>
      </c>
      <c r="S461" s="96">
        <f t="shared" si="367"/>
        <v>2297.1270833333333</v>
      </c>
      <c r="T461" s="95">
        <f>AVERAGE(T448:T459)</f>
        <v>47.35425</v>
      </c>
      <c r="U461" s="95">
        <f>AVERAGE(U448:U459)</f>
        <v>3.1404166666666669</v>
      </c>
      <c r="V461" s="97">
        <f t="shared" ref="V461:AB461" si="368">AVERAGE(V448:V459)</f>
        <v>60.431249999999999</v>
      </c>
      <c r="W461" s="97">
        <f t="shared" si="368"/>
        <v>7.7472500000000002</v>
      </c>
      <c r="X461" s="93">
        <f t="shared" si="368"/>
        <v>86.960916666666662</v>
      </c>
      <c r="Y461" s="96">
        <f t="shared" si="368"/>
        <v>6.9502500000000005</v>
      </c>
      <c r="Z461" s="96">
        <f t="shared" si="368"/>
        <v>1.3940833333333333</v>
      </c>
      <c r="AA461" s="93">
        <f t="shared" si="368"/>
        <v>79.693249999999992</v>
      </c>
      <c r="AB461" s="96">
        <f t="shared" si="368"/>
        <v>3.0691666666666664</v>
      </c>
      <c r="AC461" s="8">
        <f>AVERAGE(AC448:AC459)</f>
        <v>56.666666666666664</v>
      </c>
      <c r="AD461" s="8">
        <f>AVERAGE(AD448:AD459)</f>
        <v>524.79166666666663</v>
      </c>
      <c r="AE461" s="8">
        <f t="shared" ref="AE461:AI461" si="369">AVERAGE(AE448:AE459)</f>
        <v>8934.3333333333339</v>
      </c>
      <c r="AF461" s="8">
        <f t="shared" si="369"/>
        <v>54078.083333333336</v>
      </c>
      <c r="AG461" s="8">
        <f t="shared" si="369"/>
        <v>63012.416666666664</v>
      </c>
      <c r="AH461" s="96">
        <f t="shared" si="369"/>
        <v>0.4825019980240261</v>
      </c>
      <c r="AI461" s="96">
        <f t="shared" si="369"/>
        <v>7.9497806862870224E-2</v>
      </c>
      <c r="AJ461" s="84">
        <f t="shared" ref="AJ461" si="370">D461/$D$2</f>
        <v>0.671879712121212</v>
      </c>
      <c r="AK461" s="85">
        <f t="shared" ref="AK461" si="371">(D461*E461)/1000</f>
        <v>649.53917978840946</v>
      </c>
      <c r="AL461" s="86">
        <f t="shared" ref="AL461" si="372">(AK461)/$F$3</f>
        <v>0.39366010896267239</v>
      </c>
      <c r="AM461" s="87">
        <f t="shared" ref="AM461" si="373">(D461*H461)/1000</f>
        <v>765.79914554976381</v>
      </c>
      <c r="AN461" s="86">
        <f t="shared" ref="AN461" si="374">(AM461)/$H$3</f>
        <v>0.46412069427258412</v>
      </c>
      <c r="AO461" s="105">
        <f>AVERAGE(AO448:AO459)</f>
        <v>10158.364223106668</v>
      </c>
    </row>
    <row r="462" spans="2:41" ht="13.5" thickTop="1" x14ac:dyDescent="0.2"/>
  </sheetData>
  <mergeCells count="23">
    <mergeCell ref="AC446:AD446"/>
    <mergeCell ref="AC428:AD428"/>
    <mergeCell ref="AC173:AD173"/>
    <mergeCell ref="AC191:AD191"/>
    <mergeCell ref="AC410:AD410"/>
    <mergeCell ref="AC263:AD263"/>
    <mergeCell ref="AC245:AD245"/>
    <mergeCell ref="AC227:AD227"/>
    <mergeCell ref="AC209:AD209"/>
    <mergeCell ref="AC392:AD392"/>
    <mergeCell ref="AC282:AD282"/>
    <mergeCell ref="AC374:AD374"/>
    <mergeCell ref="AC356:AD356"/>
    <mergeCell ref="AC338:AD338"/>
    <mergeCell ref="AC320:AD320"/>
    <mergeCell ref="AC301:AD301"/>
    <mergeCell ref="R42:S42"/>
    <mergeCell ref="AC80:AD80"/>
    <mergeCell ref="AC99:AD99"/>
    <mergeCell ref="AC155:AD155"/>
    <mergeCell ref="AC137:AD137"/>
    <mergeCell ref="AC118:AD118"/>
    <mergeCell ref="R61:S61"/>
  </mergeCells>
  <phoneticPr fontId="0" type="noConversion"/>
  <conditionalFormatting sqref="F412:F423 I412:I423 F430:F441 I430:I441">
    <cfRule type="cellIs" dxfId="89" priority="135" operator="greaterThan">
      <formula>35</formula>
    </cfRule>
  </conditionalFormatting>
  <conditionalFormatting sqref="F448:F459 I448:I459">
    <cfRule type="cellIs" dxfId="88" priority="13" operator="greaterThan">
      <formula>35</formula>
    </cfRule>
  </conditionalFormatting>
  <conditionalFormatting sqref="L412:L423 L430:L441">
    <cfRule type="cellIs" dxfId="87" priority="134" operator="greaterThan">
      <formula>125</formula>
    </cfRule>
  </conditionalFormatting>
  <conditionalFormatting sqref="L448:L459">
    <cfRule type="cellIs" dxfId="86" priority="12" operator="greaterThan">
      <formula>125</formula>
    </cfRule>
  </conditionalFormatting>
  <conditionalFormatting sqref="AB303:AB314 AB322:AB333 AB340:AB351 AB358:AB369 AB376:AB387 AB394:AB405 AB412:AB423 AB430:AB441">
    <cfRule type="cellIs" dxfId="85" priority="142" stopIfTrue="1" operator="lessThan">
      <formula>3</formula>
    </cfRule>
  </conditionalFormatting>
  <conditionalFormatting sqref="AB448:AB459">
    <cfRule type="cellIs" dxfId="84" priority="14" stopIfTrue="1" operator="lessThan">
      <formula>3</formula>
    </cfRule>
  </conditionalFormatting>
  <conditionalFormatting sqref="AJ82:AJ93 AL82:AL93 AN82:AN93">
    <cfRule type="cellIs" dxfId="83" priority="33" operator="between">
      <formula>80%</formula>
      <formula>200%</formula>
    </cfRule>
  </conditionalFormatting>
  <conditionalFormatting sqref="AJ95">
    <cfRule type="cellIs" dxfId="82" priority="32" operator="between">
      <formula>80%</formula>
      <formula>200%</formula>
    </cfRule>
  </conditionalFormatting>
  <conditionalFormatting sqref="AJ101:AJ112 AL101:AL112 AN101:AN112">
    <cfRule type="cellIs" dxfId="81" priority="37" operator="between">
      <formula>80%</formula>
      <formula>200%</formula>
    </cfRule>
  </conditionalFormatting>
  <conditionalFormatting sqref="AJ114">
    <cfRule type="cellIs" dxfId="80" priority="36" operator="between">
      <formula>80%</formula>
      <formula>200%</formula>
    </cfRule>
  </conditionalFormatting>
  <conditionalFormatting sqref="AJ120:AJ131 AL120:AL131 AN120:AN131">
    <cfRule type="cellIs" dxfId="79" priority="41" operator="between">
      <formula>80%</formula>
      <formula>200%</formula>
    </cfRule>
  </conditionalFormatting>
  <conditionalFormatting sqref="AJ133">
    <cfRule type="cellIs" dxfId="78" priority="40" operator="between">
      <formula>80%</formula>
      <formula>200%</formula>
    </cfRule>
  </conditionalFormatting>
  <conditionalFormatting sqref="AJ139:AJ150 AL139:AL150 AN139:AN150">
    <cfRule type="cellIs" dxfId="77" priority="45" operator="between">
      <formula>80%</formula>
      <formula>200%</formula>
    </cfRule>
  </conditionalFormatting>
  <conditionalFormatting sqref="AJ152">
    <cfRule type="cellIs" dxfId="76" priority="44" operator="between">
      <formula>80%</formula>
      <formula>200%</formula>
    </cfRule>
  </conditionalFormatting>
  <conditionalFormatting sqref="AJ157:AJ168 AL157:AL168 AN157:AN168">
    <cfRule type="cellIs" dxfId="75" priority="49" operator="between">
      <formula>80%</formula>
      <formula>200%</formula>
    </cfRule>
  </conditionalFormatting>
  <conditionalFormatting sqref="AJ170">
    <cfRule type="cellIs" dxfId="74" priority="48" operator="between">
      <formula>80%</formula>
      <formula>200%</formula>
    </cfRule>
  </conditionalFormatting>
  <conditionalFormatting sqref="AJ175:AJ186 AL175:AL186 AN175:AN186">
    <cfRule type="cellIs" dxfId="73" priority="53" operator="between">
      <formula>80%</formula>
      <formula>200%</formula>
    </cfRule>
  </conditionalFormatting>
  <conditionalFormatting sqref="AJ188">
    <cfRule type="cellIs" dxfId="72" priority="52" operator="between">
      <formula>80%</formula>
      <formula>200%</formula>
    </cfRule>
  </conditionalFormatting>
  <conditionalFormatting sqref="AJ193:AJ204 AL193:AL204 AN193:AN204">
    <cfRule type="cellIs" dxfId="71" priority="57" operator="between">
      <formula>80%</formula>
      <formula>200%</formula>
    </cfRule>
  </conditionalFormatting>
  <conditionalFormatting sqref="AJ206">
    <cfRule type="cellIs" dxfId="70" priority="56" operator="between">
      <formula>80%</formula>
      <formula>200%</formula>
    </cfRule>
  </conditionalFormatting>
  <conditionalFormatting sqref="AJ211:AJ222 AL211:AL222 AN211:AN222">
    <cfRule type="cellIs" dxfId="69" priority="61" operator="between">
      <formula>80%</formula>
      <formula>200%</formula>
    </cfRule>
  </conditionalFormatting>
  <conditionalFormatting sqref="AJ224">
    <cfRule type="cellIs" dxfId="68" priority="60" operator="between">
      <formula>80%</formula>
      <formula>200%</formula>
    </cfRule>
  </conditionalFormatting>
  <conditionalFormatting sqref="AJ229:AJ240 AL229:AL240 AN229:AN240">
    <cfRule type="cellIs" dxfId="67" priority="65" operator="between">
      <formula>80%</formula>
      <formula>200%</formula>
    </cfRule>
  </conditionalFormatting>
  <conditionalFormatting sqref="AJ242">
    <cfRule type="cellIs" dxfId="66" priority="64" operator="between">
      <formula>80%</formula>
      <formula>200%</formula>
    </cfRule>
  </conditionalFormatting>
  <conditionalFormatting sqref="AJ247:AJ258 AL247:AL258 AN247:AN258">
    <cfRule type="cellIs" dxfId="65" priority="69" operator="between">
      <formula>80%</formula>
      <formula>200%</formula>
    </cfRule>
  </conditionalFormatting>
  <conditionalFormatting sqref="AJ260">
    <cfRule type="cellIs" dxfId="64" priority="68" operator="between">
      <formula>80%</formula>
      <formula>200%</formula>
    </cfRule>
  </conditionalFormatting>
  <conditionalFormatting sqref="AJ265:AJ276 AL265:AL276 AN265:AN276">
    <cfRule type="cellIs" dxfId="63" priority="73" operator="between">
      <formula>80%</formula>
      <formula>200%</formula>
    </cfRule>
  </conditionalFormatting>
  <conditionalFormatting sqref="AJ278">
    <cfRule type="cellIs" dxfId="62" priority="72" operator="between">
      <formula>80%</formula>
      <formula>200%</formula>
    </cfRule>
  </conditionalFormatting>
  <conditionalFormatting sqref="AJ284:AJ295 AL284:AL295 AN284:AN295">
    <cfRule type="cellIs" dxfId="61" priority="77" operator="between">
      <formula>80%</formula>
      <formula>200%</formula>
    </cfRule>
  </conditionalFormatting>
  <conditionalFormatting sqref="AJ297">
    <cfRule type="cellIs" dxfId="60" priority="76" operator="between">
      <formula>80%</formula>
      <formula>200%</formula>
    </cfRule>
  </conditionalFormatting>
  <conditionalFormatting sqref="AJ303:AJ314 AL303:AL314 AN303:AN314">
    <cfRule type="cellIs" dxfId="59" priority="81" operator="between">
      <formula>80%</formula>
      <formula>200%</formula>
    </cfRule>
  </conditionalFormatting>
  <conditionalFormatting sqref="AJ316">
    <cfRule type="cellIs" dxfId="58" priority="80" operator="between">
      <formula>80%</formula>
      <formula>200%</formula>
    </cfRule>
  </conditionalFormatting>
  <conditionalFormatting sqref="AJ322:AJ333 AL322:AL333 AN322:AN333">
    <cfRule type="cellIs" dxfId="57" priority="85" operator="between">
      <formula>80%</formula>
      <formula>200%</formula>
    </cfRule>
  </conditionalFormatting>
  <conditionalFormatting sqref="AJ335">
    <cfRule type="cellIs" dxfId="56" priority="84" operator="between">
      <formula>80%</formula>
      <formula>200%</formula>
    </cfRule>
  </conditionalFormatting>
  <conditionalFormatting sqref="AJ340:AJ351 AL340:AL351 AN340:AN351">
    <cfRule type="cellIs" dxfId="55" priority="89" operator="between">
      <formula>80%</formula>
      <formula>200%</formula>
    </cfRule>
  </conditionalFormatting>
  <conditionalFormatting sqref="AJ353">
    <cfRule type="cellIs" dxfId="54" priority="17" operator="between">
      <formula>80%</formula>
      <formula>200%</formula>
    </cfRule>
  </conditionalFormatting>
  <conditionalFormatting sqref="AJ358:AJ369 AL358:AL369 AN358:AN369">
    <cfRule type="cellIs" dxfId="53" priority="93" operator="between">
      <formula>80%</formula>
      <formula>200%</formula>
    </cfRule>
  </conditionalFormatting>
  <conditionalFormatting sqref="AJ371">
    <cfRule type="cellIs" dxfId="52" priority="20" operator="between">
      <formula>80%</formula>
      <formula>200%</formula>
    </cfRule>
  </conditionalFormatting>
  <conditionalFormatting sqref="AJ376:AJ387 AL376:AL387 AN376:AN387">
    <cfRule type="cellIs" dxfId="51" priority="97" operator="between">
      <formula>80%</formula>
      <formula>200%</formula>
    </cfRule>
  </conditionalFormatting>
  <conditionalFormatting sqref="AJ389">
    <cfRule type="cellIs" dxfId="50" priority="23" operator="between">
      <formula>80%</formula>
      <formula>200%</formula>
    </cfRule>
  </conditionalFormatting>
  <conditionalFormatting sqref="AJ394:AJ405 AL394:AL405 AN394:AN405">
    <cfRule type="cellIs" dxfId="49" priority="101" operator="between">
      <formula>80%</formula>
      <formula>200%</formula>
    </cfRule>
  </conditionalFormatting>
  <conditionalFormatting sqref="AJ407">
    <cfRule type="cellIs" dxfId="48" priority="26" operator="between">
      <formula>80%</formula>
      <formula>200%</formula>
    </cfRule>
  </conditionalFormatting>
  <conditionalFormatting sqref="AJ412:AJ423 AL412:AL423 AN412:AN423">
    <cfRule type="cellIs" dxfId="47" priority="105" operator="between">
      <formula>80%</formula>
      <formula>200%</formula>
    </cfRule>
  </conditionalFormatting>
  <conditionalFormatting sqref="AJ425">
    <cfRule type="cellIs" dxfId="46" priority="29" operator="between">
      <formula>80%</formula>
      <formula>200%</formula>
    </cfRule>
  </conditionalFormatting>
  <conditionalFormatting sqref="AJ430:AJ441 AL430:AL441 AN430:AN441">
    <cfRule type="cellIs" dxfId="45" priority="112" operator="between">
      <formula>80%</formula>
      <formula>200%</formula>
    </cfRule>
  </conditionalFormatting>
  <conditionalFormatting sqref="AJ443">
    <cfRule type="cellIs" dxfId="44" priority="108" operator="between">
      <formula>80%</formula>
      <formula>200%</formula>
    </cfRule>
  </conditionalFormatting>
  <conditionalFormatting sqref="AJ448:AJ459 AL448:AL459 AN448:AN459">
    <cfRule type="cellIs" dxfId="43" priority="11" operator="between">
      <formula>80%</formula>
      <formula>200%</formula>
    </cfRule>
  </conditionalFormatting>
  <conditionalFormatting sqref="AJ461">
    <cfRule type="cellIs" dxfId="42" priority="10" operator="between">
      <formula>80%</formula>
      <formula>200%</formula>
    </cfRule>
  </conditionalFormatting>
  <conditionalFormatting sqref="AL95">
    <cfRule type="cellIs" dxfId="41" priority="31" operator="between">
      <formula>80%</formula>
      <formula>200%</formula>
    </cfRule>
  </conditionalFormatting>
  <conditionalFormatting sqref="AL114">
    <cfRule type="cellIs" dxfId="40" priority="35" operator="between">
      <formula>80%</formula>
      <formula>200%</formula>
    </cfRule>
  </conditionalFormatting>
  <conditionalFormatting sqref="AL133">
    <cfRule type="cellIs" dxfId="39" priority="39" operator="between">
      <formula>80%</formula>
      <formula>200%</formula>
    </cfRule>
  </conditionalFormatting>
  <conditionalFormatting sqref="AL152">
    <cfRule type="cellIs" dxfId="38" priority="43" operator="between">
      <formula>80%</formula>
      <formula>200%</formula>
    </cfRule>
  </conditionalFormatting>
  <conditionalFormatting sqref="AL170">
    <cfRule type="cellIs" dxfId="37" priority="47" operator="between">
      <formula>80%</formula>
      <formula>200%</formula>
    </cfRule>
  </conditionalFormatting>
  <conditionalFormatting sqref="AL188">
    <cfRule type="cellIs" dxfId="36" priority="51" operator="between">
      <formula>80%</formula>
      <formula>200%</formula>
    </cfRule>
  </conditionalFormatting>
  <conditionalFormatting sqref="AL206">
    <cfRule type="cellIs" dxfId="35" priority="55" operator="between">
      <formula>80%</formula>
      <formula>200%</formula>
    </cfRule>
  </conditionalFormatting>
  <conditionalFormatting sqref="AL224">
    <cfRule type="cellIs" dxfId="34" priority="59" operator="between">
      <formula>80%</formula>
      <formula>200%</formula>
    </cfRule>
  </conditionalFormatting>
  <conditionalFormatting sqref="AL242">
    <cfRule type="cellIs" dxfId="33" priority="63" operator="between">
      <formula>80%</formula>
      <formula>200%</formula>
    </cfRule>
  </conditionalFormatting>
  <conditionalFormatting sqref="AL260">
    <cfRule type="cellIs" dxfId="32" priority="67" operator="between">
      <formula>80%</formula>
      <formula>200%</formula>
    </cfRule>
  </conditionalFormatting>
  <conditionalFormatting sqref="AL278">
    <cfRule type="cellIs" dxfId="31" priority="71" operator="between">
      <formula>80%</formula>
      <formula>200%</formula>
    </cfRule>
  </conditionalFormatting>
  <conditionalFormatting sqref="AL297">
    <cfRule type="cellIs" dxfId="30" priority="75" operator="between">
      <formula>80%</formula>
      <formula>200%</formula>
    </cfRule>
  </conditionalFormatting>
  <conditionalFormatting sqref="AL316">
    <cfRule type="cellIs" dxfId="29" priority="79" operator="between">
      <formula>80%</formula>
      <formula>200%</formula>
    </cfRule>
  </conditionalFormatting>
  <conditionalFormatting sqref="AL335">
    <cfRule type="cellIs" dxfId="28" priority="83" operator="between">
      <formula>80%</formula>
      <formula>200%</formula>
    </cfRule>
  </conditionalFormatting>
  <conditionalFormatting sqref="AL353">
    <cfRule type="cellIs" dxfId="27" priority="16" operator="between">
      <formula>80%</formula>
      <formula>200%</formula>
    </cfRule>
  </conditionalFormatting>
  <conditionalFormatting sqref="AL371">
    <cfRule type="cellIs" dxfId="26" priority="19" operator="between">
      <formula>80%</formula>
      <formula>200%</formula>
    </cfRule>
  </conditionalFormatting>
  <conditionalFormatting sqref="AL389">
    <cfRule type="cellIs" dxfId="25" priority="22" operator="between">
      <formula>80%</formula>
      <formula>200%</formula>
    </cfRule>
  </conditionalFormatting>
  <conditionalFormatting sqref="AL407">
    <cfRule type="cellIs" dxfId="24" priority="25" operator="between">
      <formula>80%</formula>
      <formula>200%</formula>
    </cfRule>
  </conditionalFormatting>
  <conditionalFormatting sqref="AL425">
    <cfRule type="cellIs" dxfId="23" priority="28" operator="between">
      <formula>80%</formula>
      <formula>200%</formula>
    </cfRule>
  </conditionalFormatting>
  <conditionalFormatting sqref="AL443">
    <cfRule type="cellIs" dxfId="22" priority="107" operator="between">
      <formula>80%</formula>
      <formula>200%</formula>
    </cfRule>
  </conditionalFormatting>
  <conditionalFormatting sqref="AL461">
    <cfRule type="cellIs" dxfId="21" priority="9" operator="between">
      <formula>80%</formula>
      <formula>200%</formula>
    </cfRule>
  </conditionalFormatting>
  <conditionalFormatting sqref="AN95">
    <cfRule type="cellIs" dxfId="20" priority="30" operator="between">
      <formula>80%</formula>
      <formula>200%</formula>
    </cfRule>
  </conditionalFormatting>
  <conditionalFormatting sqref="AN114">
    <cfRule type="cellIs" dxfId="19" priority="34" operator="between">
      <formula>80%</formula>
      <formula>200%</formula>
    </cfRule>
  </conditionalFormatting>
  <conditionalFormatting sqref="AN133">
    <cfRule type="cellIs" dxfId="18" priority="38" operator="between">
      <formula>80%</formula>
      <formula>200%</formula>
    </cfRule>
  </conditionalFormatting>
  <conditionalFormatting sqref="AN152">
    <cfRule type="cellIs" dxfId="17" priority="42" operator="between">
      <formula>80%</formula>
      <formula>200%</formula>
    </cfRule>
  </conditionalFormatting>
  <conditionalFormatting sqref="AN170">
    <cfRule type="cellIs" dxfId="16" priority="46" operator="between">
      <formula>80%</formula>
      <formula>200%</formula>
    </cfRule>
  </conditionalFormatting>
  <conditionalFormatting sqref="AN188">
    <cfRule type="cellIs" dxfId="15" priority="50" operator="between">
      <formula>80%</formula>
      <formula>200%</formula>
    </cfRule>
  </conditionalFormatting>
  <conditionalFormatting sqref="AN206">
    <cfRule type="cellIs" dxfId="14" priority="54" operator="between">
      <formula>80%</formula>
      <formula>200%</formula>
    </cfRule>
  </conditionalFormatting>
  <conditionalFormatting sqref="AN224">
    <cfRule type="cellIs" dxfId="13" priority="58" operator="between">
      <formula>80%</formula>
      <formula>200%</formula>
    </cfRule>
  </conditionalFormatting>
  <conditionalFormatting sqref="AN242">
    <cfRule type="cellIs" dxfId="12" priority="62" operator="between">
      <formula>80%</formula>
      <formula>200%</formula>
    </cfRule>
  </conditionalFormatting>
  <conditionalFormatting sqref="AN260">
    <cfRule type="cellIs" dxfId="11" priority="66" operator="between">
      <formula>80%</formula>
      <formula>200%</formula>
    </cfRule>
  </conditionalFormatting>
  <conditionalFormatting sqref="AN278">
    <cfRule type="cellIs" dxfId="10" priority="70" operator="between">
      <formula>80%</formula>
      <formula>200%</formula>
    </cfRule>
  </conditionalFormatting>
  <conditionalFormatting sqref="AN297">
    <cfRule type="cellIs" dxfId="9" priority="74" operator="between">
      <formula>80%</formula>
      <formula>200%</formula>
    </cfRule>
  </conditionalFormatting>
  <conditionalFormatting sqref="AN316">
    <cfRule type="cellIs" dxfId="8" priority="78" operator="between">
      <formula>80%</formula>
      <formula>200%</formula>
    </cfRule>
  </conditionalFormatting>
  <conditionalFormatting sqref="AN335">
    <cfRule type="cellIs" dxfId="7" priority="82" operator="between">
      <formula>80%</formula>
      <formula>200%</formula>
    </cfRule>
  </conditionalFormatting>
  <conditionalFormatting sqref="AN353">
    <cfRule type="cellIs" dxfId="6" priority="15" operator="between">
      <formula>80%</formula>
      <formula>200%</formula>
    </cfRule>
  </conditionalFormatting>
  <conditionalFormatting sqref="AN371">
    <cfRule type="cellIs" dxfId="5" priority="18" operator="between">
      <formula>80%</formula>
      <formula>200%</formula>
    </cfRule>
  </conditionalFormatting>
  <conditionalFormatting sqref="AN389">
    <cfRule type="cellIs" dxfId="4" priority="21" operator="between">
      <formula>80%</formula>
      <formula>200%</formula>
    </cfRule>
  </conditionalFormatting>
  <conditionalFormatting sqref="AN407">
    <cfRule type="cellIs" dxfId="3" priority="24" operator="between">
      <formula>80%</formula>
      <formula>200%</formula>
    </cfRule>
  </conditionalFormatting>
  <conditionalFormatting sqref="AN425">
    <cfRule type="cellIs" dxfId="2" priority="27" operator="between">
      <formula>80%</formula>
      <formula>200%</formula>
    </cfRule>
  </conditionalFormatting>
  <conditionalFormatting sqref="AN443">
    <cfRule type="cellIs" dxfId="1" priority="106" operator="between">
      <formula>80%</formula>
      <formula>200%</formula>
    </cfRule>
  </conditionalFormatting>
  <conditionalFormatting sqref="AN461">
    <cfRule type="cellIs" dxfId="0" priority="8" operator="between">
      <formula>80%</formula>
      <formula>200%</formula>
    </cfRule>
  </conditionalFormatting>
  <printOptions gridLinesSet="0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C13D95-D92D-4D92-97D0-086CF4C365A7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BE177D58-0B52-4A0E-B2A0-804382F34B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CD3CDB-8349-48DA-9F0F-B0301769CEE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Amposta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2000-01-04T11:24:34Z</dcterms:created>
  <dcterms:modified xsi:type="dcterms:W3CDTF">2024-03-15T10:36:22Z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